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0225"/>
  <workbookPr codeName="ThisWorkbook" autoCompressPictures="0"/>
  <bookViews>
    <workbookView xWindow="0" yWindow="0" windowWidth="25600" windowHeight="14220"/>
  </bookViews>
  <sheets>
    <sheet name="Acumulado" sheetId="6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I37" i="6" l="1"/>
  <c r="K37" i="6"/>
  <c r="D38" i="6"/>
  <c r="F38" i="6"/>
  <c r="G38" i="6"/>
  <c r="H38" i="6"/>
  <c r="I38" i="6"/>
  <c r="K38" i="6"/>
  <c r="I39" i="6"/>
  <c r="K39" i="6"/>
  <c r="H40" i="6"/>
  <c r="I40" i="6"/>
  <c r="K40" i="6"/>
  <c r="E41" i="6"/>
  <c r="F41" i="6"/>
  <c r="I41" i="6"/>
  <c r="K41" i="6"/>
  <c r="R37" i="6"/>
  <c r="B42" i="6"/>
  <c r="D28" i="6"/>
  <c r="E28" i="6"/>
  <c r="F28" i="6"/>
  <c r="G28" i="6"/>
  <c r="H28" i="6"/>
  <c r="I28" i="6"/>
  <c r="D29" i="6"/>
  <c r="E29" i="6"/>
  <c r="F29" i="6"/>
  <c r="G29" i="6"/>
  <c r="H29" i="6"/>
  <c r="I29" i="6"/>
  <c r="I30" i="6"/>
  <c r="I31" i="6"/>
  <c r="D32" i="6"/>
  <c r="E32" i="6"/>
  <c r="F32" i="6"/>
  <c r="G32" i="6"/>
  <c r="H32" i="6"/>
  <c r="I32" i="6"/>
  <c r="D33" i="6"/>
  <c r="I33" i="6"/>
  <c r="I34" i="6"/>
  <c r="I35" i="6"/>
  <c r="I36" i="6"/>
  <c r="I42" i="6"/>
  <c r="K42" i="6"/>
  <c r="L38" i="6"/>
  <c r="K28" i="6"/>
  <c r="K29" i="6"/>
  <c r="K30" i="6"/>
  <c r="K31" i="6"/>
  <c r="R28" i="6"/>
  <c r="L27" i="6"/>
  <c r="K32" i="6"/>
  <c r="K33" i="6"/>
  <c r="K34" i="6"/>
  <c r="K35" i="6"/>
  <c r="K36" i="6"/>
  <c r="R32" i="6"/>
  <c r="L33" i="6"/>
  <c r="J12" i="6"/>
  <c r="H18" i="6"/>
  <c r="D18" i="6"/>
  <c r="D22" i="6"/>
  <c r="D42" i="6"/>
  <c r="E11" i="6"/>
  <c r="E18" i="6"/>
  <c r="E22" i="6"/>
  <c r="E42" i="6"/>
  <c r="F11" i="6"/>
  <c r="F18" i="6"/>
  <c r="F22" i="6"/>
  <c r="F42" i="6"/>
  <c r="G11" i="6"/>
  <c r="G18" i="6"/>
  <c r="G22" i="6"/>
  <c r="G42" i="6"/>
  <c r="H11" i="6"/>
  <c r="G44" i="6"/>
  <c r="J40" i="6"/>
  <c r="I20" i="6"/>
  <c r="I19" i="6"/>
  <c r="I18" i="6"/>
  <c r="I17" i="6"/>
  <c r="I16" i="6"/>
  <c r="I15" i="6"/>
  <c r="I14" i="6"/>
  <c r="I13" i="6"/>
  <c r="F44" i="6"/>
  <c r="H42" i="6"/>
  <c r="H22" i="6"/>
  <c r="I11" i="6"/>
  <c r="I21" i="6"/>
  <c r="H44" i="6"/>
  <c r="E44" i="6"/>
  <c r="K13" i="6"/>
  <c r="K14" i="6"/>
  <c r="K15" i="6"/>
  <c r="K16" i="6"/>
  <c r="K17" i="6"/>
  <c r="K18" i="6"/>
  <c r="K19" i="6"/>
  <c r="K20" i="6"/>
  <c r="J35" i="6"/>
  <c r="J34" i="6"/>
  <c r="J19" i="6"/>
  <c r="J18" i="6"/>
  <c r="J39" i="6"/>
  <c r="J38" i="6"/>
  <c r="J37" i="6"/>
  <c r="J13" i="6"/>
  <c r="J20" i="6"/>
  <c r="J15" i="6"/>
  <c r="D44" i="6"/>
  <c r="B22" i="6"/>
  <c r="J16" i="6"/>
  <c r="B44" i="6"/>
  <c r="J14" i="6"/>
  <c r="J17" i="6"/>
  <c r="J32" i="6"/>
  <c r="J36" i="6"/>
  <c r="I22" i="6"/>
  <c r="K22" i="6"/>
  <c r="J41" i="6"/>
  <c r="J30" i="6"/>
  <c r="J33" i="6"/>
  <c r="J28" i="6"/>
  <c r="J29" i="6"/>
  <c r="J31" i="6"/>
  <c r="J42" i="6"/>
  <c r="I44" i="6"/>
  <c r="J44" i="6"/>
  <c r="J22" i="6"/>
</calcChain>
</file>

<file path=xl/sharedStrings.xml><?xml version="1.0" encoding="utf-8"?>
<sst xmlns="http://schemas.openxmlformats.org/spreadsheetml/2006/main" count="85" uniqueCount="64">
  <si>
    <t>Ene.</t>
  </si>
  <si>
    <t>Feb.</t>
  </si>
  <si>
    <t>Mar.</t>
  </si>
  <si>
    <t>Abr.</t>
  </si>
  <si>
    <t>Total</t>
  </si>
  <si>
    <t>Aporte Socios</t>
  </si>
  <si>
    <t xml:space="preserve"> </t>
  </si>
  <si>
    <t>MOVISTAR</t>
  </si>
  <si>
    <t>Egresos</t>
  </si>
  <si>
    <t>Sueldo Secretaria</t>
  </si>
  <si>
    <t>Honor. Abogado</t>
  </si>
  <si>
    <t>Honor. Web</t>
  </si>
  <si>
    <t>Regionales</t>
  </si>
  <si>
    <t>Real</t>
  </si>
  <si>
    <t>Superavit</t>
  </si>
  <si>
    <t>Presupuesto</t>
  </si>
  <si>
    <t>Ppto. 2015</t>
  </si>
  <si>
    <t>Totales</t>
  </si>
  <si>
    <t>COOPEUCH Socios</t>
  </si>
  <si>
    <t>COOPEUCH Ptmos.</t>
  </si>
  <si>
    <t>INGRESOS</t>
  </si>
  <si>
    <t>Caja</t>
  </si>
  <si>
    <t>ENE.</t>
  </si>
  <si>
    <t>FEB.</t>
  </si>
  <si>
    <t>Acumulados</t>
  </si>
  <si>
    <t>Ejecución</t>
  </si>
  <si>
    <t>%</t>
  </si>
  <si>
    <t>Presupuestaria</t>
  </si>
  <si>
    <t>Déficit</t>
  </si>
  <si>
    <t>Otros Ingresos</t>
  </si>
  <si>
    <t>Recaudación Banco</t>
  </si>
  <si>
    <t>Publicidad Web</t>
  </si>
  <si>
    <t>COOPEUCH</t>
  </si>
  <si>
    <t>AMPLIADO</t>
  </si>
  <si>
    <t>Viaticos y Pasajes</t>
  </si>
  <si>
    <t>Gastos Menores</t>
  </si>
  <si>
    <t>Bienestar Socios</t>
  </si>
  <si>
    <t>WOM</t>
  </si>
  <si>
    <t>Regalos y Aniversario</t>
  </si>
  <si>
    <t>Honor. Administrador</t>
  </si>
  <si>
    <t>Aporte Socios ANEF</t>
  </si>
  <si>
    <t>EJECUCION PRESUPUESTARIA 2016</t>
  </si>
  <si>
    <t>Recuperación de Ptmos.</t>
  </si>
  <si>
    <t>MAR.</t>
  </si>
  <si>
    <t>ABR.</t>
  </si>
  <si>
    <t>MAY.</t>
  </si>
  <si>
    <t>May.</t>
  </si>
  <si>
    <t>Ene-May</t>
  </si>
  <si>
    <t>(5/12)</t>
  </si>
  <si>
    <t>Observaciones del Administrador:</t>
  </si>
  <si>
    <t>presupuestado para todo el 2016. Lo cual es producto principalmente de los mayores ingresos obtenidos sobretodo en marzo,</t>
  </si>
  <si>
    <t>mes del Bono Institucional.</t>
  </si>
  <si>
    <t xml:space="preserve">estamos obteniendo en el convenio con MOVISTAR, debido que la llegada de WOM nos permitió presionar a Movistar para </t>
  </si>
  <si>
    <t>renegociar y hacer rentables 6 planes que no estaban generando contribución alguna.</t>
  </si>
  <si>
    <r>
      <rPr>
        <b/>
        <sz val="11"/>
        <color rgb="FF000000"/>
        <rFont val="Calibri"/>
        <family val="2"/>
      </rPr>
      <t>Superávit</t>
    </r>
    <r>
      <rPr>
        <sz val="11"/>
        <color rgb="FF000000"/>
        <rFont val="Calibri"/>
      </rPr>
      <t>: El Superavit obtenido durante los primeros 5 meses del año, alcanza a $ 8.126.026 y supera en un 219% al resultado</t>
    </r>
  </si>
  <si>
    <r>
      <rPr>
        <b/>
        <sz val="11"/>
        <color rgb="FF000000"/>
        <rFont val="Calibri"/>
        <family val="2"/>
      </rPr>
      <t>Ingresos</t>
    </r>
    <r>
      <rPr>
        <sz val="11"/>
        <color rgb="FF000000"/>
        <rFont val="Calibri"/>
      </rPr>
      <t>: Los mayores ingresos obtenidos durante estos primeros 5 meses, superan en un 1,4% los ingresos presupuestados,</t>
    </r>
  </si>
  <si>
    <t>esto se produce principalmente por la excelente recaudación de $ 5.051.817 obtenida en marzo, donde los Funcionarios reci-</t>
  </si>
  <si>
    <t>bieron su Bono Institucional, y nosotros como ANPTUF tuvimos especial dedicación en tener sus cuentas al día para aprovechar</t>
  </si>
  <si>
    <t>la oportunidad de cobrarlas. Lo anterior, sin considerar la recuperación de los Prestamos que están en el itenm siguiente.</t>
  </si>
  <si>
    <t>un 2,1% menos que los egresos  presupuestado para el período, lo cual se produce principalmente por la mayor rentabilidad que</t>
  </si>
  <si>
    <r>
      <rPr>
        <b/>
        <sz val="11"/>
        <color rgb="FF000000"/>
        <rFont val="Calibri"/>
        <family val="2"/>
      </rPr>
      <t>Egresos</t>
    </r>
    <r>
      <rPr>
        <sz val="11"/>
        <color rgb="FF000000"/>
        <rFont val="Calibri"/>
      </rPr>
      <t>: Principalmente contribuyen con este mejor resultado, los menores egresos obtenidos en estos 5 meses, que registran</t>
    </r>
  </si>
  <si>
    <t>Gasto Operacional</t>
  </si>
  <si>
    <t>Gasto Administrativo</t>
  </si>
  <si>
    <t>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</si>
</sst>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_-* #,##0_-;\-* #,##0_-;_-* &quot;-&quot;??_-;_-@_-"/>
    <numFmt numFmtId="166" formatCode="0.0%"/>
  </numFmts>
  <fonts count="8" x14ac:knownFonts="1">
    <font>
      <sz val="11"/>
      <color rgb="FF000000"/>
      <name val="Calibri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  <font>
      <sz val="11"/>
      <color rgb="FF000000"/>
      <name val="Calibri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000FF"/>
        <bgColor rgb="FF000000"/>
      </patternFill>
    </fill>
    <fill>
      <patternFill patternType="solid">
        <fgColor rgb="FF99CCFF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theme="9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3">
    <xf numFmtId="0" fontId="0" fillId="0" borderId="0"/>
    <xf numFmtId="164" fontId="3" fillId="0" borderId="0" applyFont="0" applyFill="0" applyBorder="0" applyAlignment="0" applyProtection="0"/>
    <xf numFmtId="9" fontId="6" fillId="0" borderId="0" applyFont="0" applyFill="0" applyBorder="0" applyAlignment="0" applyProtection="0"/>
  </cellStyleXfs>
  <cellXfs count="107">
    <xf numFmtId="0" fontId="0" fillId="0" borderId="0" xfId="0"/>
    <xf numFmtId="0" fontId="0" fillId="2" borderId="0" xfId="0" applyFill="1"/>
    <xf numFmtId="165" fontId="4" fillId="5" borderId="1" xfId="1" applyNumberFormat="1" applyFont="1" applyFill="1" applyBorder="1" applyAlignment="1">
      <alignment horizontal="center"/>
    </xf>
    <xf numFmtId="0" fontId="0" fillId="6" borderId="1" xfId="0" applyFill="1" applyBorder="1"/>
    <xf numFmtId="165" fontId="0" fillId="6" borderId="1" xfId="0" applyNumberFormat="1" applyFill="1" applyBorder="1"/>
    <xf numFmtId="166" fontId="0" fillId="2" borderId="0" xfId="2" applyNumberFormat="1" applyFont="1" applyFill="1" applyAlignment="1">
      <alignment horizontal="center"/>
    </xf>
    <xf numFmtId="165" fontId="4" fillId="5" borderId="3" xfId="0" applyNumberFormat="1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165" fontId="4" fillId="5" borderId="3" xfId="1" applyNumberFormat="1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165" fontId="1" fillId="6" borderId="5" xfId="1" applyNumberFormat="1" applyFont="1" applyFill="1" applyBorder="1" applyAlignment="1">
      <alignment horizontal="center"/>
    </xf>
    <xf numFmtId="165" fontId="1" fillId="6" borderId="5" xfId="0" applyNumberFormat="1" applyFont="1" applyFill="1" applyBorder="1" applyAlignment="1">
      <alignment horizontal="center"/>
    </xf>
    <xf numFmtId="165" fontId="0" fillId="5" borderId="0" xfId="1" applyNumberFormat="1" applyFont="1" applyFill="1" applyBorder="1" applyAlignment="1">
      <alignment horizontal="center"/>
    </xf>
    <xf numFmtId="0" fontId="0" fillId="5" borderId="4" xfId="0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0" fillId="5" borderId="5" xfId="0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65" fontId="0" fillId="5" borderId="4" xfId="1" applyNumberFormat="1" applyFont="1" applyFill="1" applyBorder="1" applyAlignment="1">
      <alignment horizontal="center"/>
    </xf>
    <xf numFmtId="165" fontId="0" fillId="5" borderId="5" xfId="1" applyNumberFormat="1" applyFont="1" applyFill="1" applyBorder="1" applyAlignment="1">
      <alignment horizontal="center"/>
    </xf>
    <xf numFmtId="165" fontId="0" fillId="5" borderId="3" xfId="1" applyNumberFormat="1" applyFont="1" applyFill="1" applyBorder="1" applyAlignment="1">
      <alignment horizontal="center"/>
    </xf>
    <xf numFmtId="0" fontId="0" fillId="5" borderId="3" xfId="0" applyFill="1" applyBorder="1" applyAlignment="1">
      <alignment horizontal="left"/>
    </xf>
    <xf numFmtId="0" fontId="0" fillId="7" borderId="4" xfId="0" applyFill="1" applyBorder="1" applyAlignment="1">
      <alignment horizontal="left"/>
    </xf>
    <xf numFmtId="0" fontId="0" fillId="7" borderId="5" xfId="0" applyFill="1" applyBorder="1" applyAlignment="1">
      <alignment horizontal="left"/>
    </xf>
    <xf numFmtId="0" fontId="0" fillId="7" borderId="3" xfId="0" applyFill="1" applyBorder="1" applyAlignment="1">
      <alignment horizontal="left"/>
    </xf>
    <xf numFmtId="165" fontId="0" fillId="7" borderId="4" xfId="1" applyNumberFormat="1" applyFont="1" applyFill="1" applyBorder="1" applyAlignment="1">
      <alignment horizontal="center"/>
    </xf>
    <xf numFmtId="165" fontId="0" fillId="7" borderId="5" xfId="1" applyNumberFormat="1" applyFont="1" applyFill="1" applyBorder="1" applyAlignment="1">
      <alignment horizontal="center"/>
    </xf>
    <xf numFmtId="165" fontId="0" fillId="7" borderId="3" xfId="1" applyNumberFormat="1" applyFont="1" applyFill="1" applyBorder="1" applyAlignment="1">
      <alignment horizontal="center"/>
    </xf>
    <xf numFmtId="0" fontId="3" fillId="6" borderId="4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0" fillId="6" borderId="5" xfId="0" applyFill="1" applyBorder="1" applyAlignment="1">
      <alignment horizontal="left"/>
    </xf>
    <xf numFmtId="0" fontId="0" fillId="6" borderId="3" xfId="0" applyFill="1" applyBorder="1" applyAlignment="1">
      <alignment horizontal="left"/>
    </xf>
    <xf numFmtId="165" fontId="0" fillId="6" borderId="4" xfId="1" applyNumberFormat="1" applyFont="1" applyFill="1" applyBorder="1" applyAlignment="1">
      <alignment horizontal="center"/>
    </xf>
    <xf numFmtId="165" fontId="0" fillId="6" borderId="5" xfId="1" applyNumberFormat="1" applyFont="1" applyFill="1" applyBorder="1" applyAlignment="1">
      <alignment horizontal="center"/>
    </xf>
    <xf numFmtId="165" fontId="0" fillId="6" borderId="3" xfId="1" applyNumberFormat="1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166" fontId="1" fillId="4" borderId="3" xfId="2" applyNumberFormat="1" applyFont="1" applyFill="1" applyBorder="1" applyAlignment="1">
      <alignment horizontal="center"/>
    </xf>
    <xf numFmtId="0" fontId="1" fillId="7" borderId="5" xfId="0" applyFont="1" applyFill="1" applyBorder="1" applyAlignment="1">
      <alignment horizontal="center"/>
    </xf>
    <xf numFmtId="166" fontId="0" fillId="2" borderId="4" xfId="2" applyNumberFormat="1" applyFont="1" applyFill="1" applyBorder="1" applyAlignment="1">
      <alignment horizontal="center"/>
    </xf>
    <xf numFmtId="166" fontId="0" fillId="2" borderId="5" xfId="2" applyNumberFormat="1" applyFont="1" applyFill="1" applyBorder="1" applyAlignment="1">
      <alignment horizontal="center"/>
    </xf>
    <xf numFmtId="166" fontId="0" fillId="2" borderId="3" xfId="2" applyNumberFormat="1" applyFont="1" applyFill="1" applyBorder="1" applyAlignment="1">
      <alignment horizontal="center"/>
    </xf>
    <xf numFmtId="165" fontId="0" fillId="2" borderId="4" xfId="0" applyNumberFormat="1" applyFill="1" applyBorder="1"/>
    <xf numFmtId="165" fontId="0" fillId="2" borderId="5" xfId="0" applyNumberFormat="1" applyFill="1" applyBorder="1"/>
    <xf numFmtId="0" fontId="0" fillId="2" borderId="3" xfId="0" applyFill="1" applyBorder="1"/>
    <xf numFmtId="165" fontId="4" fillId="5" borderId="1" xfId="0" applyNumberFormat="1" applyFont="1" applyFill="1" applyBorder="1" applyAlignment="1">
      <alignment horizontal="center"/>
    </xf>
    <xf numFmtId="166" fontId="0" fillId="2" borderId="1" xfId="2" applyNumberFormat="1" applyFont="1" applyFill="1" applyBorder="1" applyAlignment="1">
      <alignment horizontal="center"/>
    </xf>
    <xf numFmtId="165" fontId="2" fillId="2" borderId="1" xfId="0" applyNumberFormat="1" applyFont="1" applyFill="1" applyBorder="1"/>
    <xf numFmtId="0" fontId="5" fillId="4" borderId="5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165" fontId="0" fillId="5" borderId="4" xfId="1" applyNumberFormat="1" applyFont="1" applyFill="1" applyBorder="1" applyAlignment="1">
      <alignment horizontal="left"/>
    </xf>
    <xf numFmtId="165" fontId="0" fillId="5" borderId="5" xfId="1" applyNumberFormat="1" applyFont="1" applyFill="1" applyBorder="1" applyAlignment="1">
      <alignment horizontal="left"/>
    </xf>
    <xf numFmtId="165" fontId="0" fillId="5" borderId="3" xfId="1" applyNumberFormat="1" applyFont="1" applyFill="1" applyBorder="1" applyAlignment="1">
      <alignment horizontal="left"/>
    </xf>
    <xf numFmtId="165" fontId="0" fillId="2" borderId="3" xfId="0" applyNumberFormat="1" applyFill="1" applyBorder="1"/>
    <xf numFmtId="165" fontId="0" fillId="2" borderId="1" xfId="0" applyNumberFormat="1" applyFill="1" applyBorder="1"/>
    <xf numFmtId="165" fontId="0" fillId="7" borderId="4" xfId="1" applyNumberFormat="1" applyFont="1" applyFill="1" applyBorder="1" applyAlignment="1">
      <alignment horizontal="left"/>
    </xf>
    <xf numFmtId="165" fontId="0" fillId="7" borderId="5" xfId="1" applyNumberFormat="1" applyFont="1" applyFill="1" applyBorder="1" applyAlignment="1">
      <alignment horizontal="left"/>
    </xf>
    <xf numFmtId="165" fontId="0" fillId="7" borderId="3" xfId="1" applyNumberFormat="1" applyFont="1" applyFill="1" applyBorder="1" applyAlignment="1">
      <alignment horizontal="left"/>
    </xf>
    <xf numFmtId="165" fontId="0" fillId="6" borderId="4" xfId="1" applyNumberFormat="1" applyFont="1" applyFill="1" applyBorder="1" applyAlignment="1">
      <alignment horizontal="left"/>
    </xf>
    <xf numFmtId="165" fontId="0" fillId="6" borderId="5" xfId="1" applyNumberFormat="1" applyFont="1" applyFill="1" applyBorder="1" applyAlignment="1">
      <alignment horizontal="left"/>
    </xf>
    <xf numFmtId="165" fontId="0" fillId="6" borderId="3" xfId="1" applyNumberFormat="1" applyFont="1" applyFill="1" applyBorder="1" applyAlignment="1">
      <alignment horizontal="left"/>
    </xf>
    <xf numFmtId="165" fontId="3" fillId="5" borderId="4" xfId="1" applyNumberFormat="1" applyFont="1" applyFill="1" applyBorder="1" applyAlignment="1">
      <alignment horizontal="center"/>
    </xf>
    <xf numFmtId="165" fontId="3" fillId="5" borderId="5" xfId="1" applyNumberFormat="1" applyFont="1" applyFill="1" applyBorder="1" applyAlignment="1">
      <alignment horizontal="center"/>
    </xf>
    <xf numFmtId="165" fontId="2" fillId="5" borderId="3" xfId="1" applyNumberFormat="1" applyFont="1" applyFill="1" applyBorder="1" applyAlignment="1">
      <alignment horizontal="center"/>
    </xf>
    <xf numFmtId="165" fontId="3" fillId="5" borderId="0" xfId="1" applyNumberFormat="1" applyFont="1" applyFill="1" applyBorder="1" applyAlignment="1">
      <alignment horizontal="center"/>
    </xf>
    <xf numFmtId="165" fontId="3" fillId="5" borderId="6" xfId="1" applyNumberFormat="1" applyFont="1" applyFill="1" applyBorder="1" applyAlignment="1">
      <alignment horizontal="center"/>
    </xf>
    <xf numFmtId="165" fontId="3" fillId="5" borderId="7" xfId="1" applyNumberFormat="1" applyFont="1" applyFill="1" applyBorder="1" applyAlignment="1">
      <alignment horizontal="center"/>
    </xf>
    <xf numFmtId="0" fontId="3" fillId="2" borderId="0" xfId="0" applyFont="1" applyFill="1"/>
    <xf numFmtId="0" fontId="3" fillId="0" borderId="0" xfId="0" applyFont="1" applyAlignment="1">
      <alignment horizontal="center"/>
    </xf>
    <xf numFmtId="165" fontId="0" fillId="0" borderId="0" xfId="1" applyNumberFormat="1" applyFont="1"/>
    <xf numFmtId="165" fontId="0" fillId="8" borderId="0" xfId="1" applyNumberFormat="1" applyFont="1" applyFill="1" applyBorder="1" applyAlignment="1">
      <alignment horizontal="center"/>
    </xf>
    <xf numFmtId="165" fontId="0" fillId="0" borderId="0" xfId="0" applyNumberFormat="1"/>
    <xf numFmtId="166" fontId="0" fillId="0" borderId="0" xfId="2" applyNumberFormat="1" applyFont="1"/>
    <xf numFmtId="0" fontId="3" fillId="0" borderId="0" xfId="0" applyFont="1" applyFill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165" fontId="0" fillId="9" borderId="0" xfId="0" applyNumberFormat="1" applyFill="1"/>
    <xf numFmtId="165" fontId="4" fillId="8" borderId="0" xfId="1" applyNumberFormat="1" applyFont="1" applyFill="1" applyBorder="1" applyAlignment="1">
      <alignment horizontal="center"/>
    </xf>
    <xf numFmtId="166" fontId="0" fillId="0" borderId="0" xfId="2" applyNumberFormat="1" applyFont="1" applyBorder="1"/>
    <xf numFmtId="0" fontId="3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7" fillId="0" borderId="0" xfId="0" applyFont="1"/>
    <xf numFmtId="165" fontId="7" fillId="0" borderId="0" xfId="0" applyNumberFormat="1" applyFont="1"/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9" fontId="0" fillId="0" borderId="6" xfId="2" applyFont="1" applyBorder="1" applyAlignment="1">
      <alignment horizontal="center" vertical="center"/>
    </xf>
    <xf numFmtId="9" fontId="0" fillId="0" borderId="12" xfId="2" applyFont="1" applyBorder="1" applyAlignment="1">
      <alignment horizontal="center" vertical="center"/>
    </xf>
    <xf numFmtId="9" fontId="0" fillId="0" borderId="13" xfId="2" applyFont="1" applyBorder="1" applyAlignment="1">
      <alignment horizontal="center" vertical="center"/>
    </xf>
    <xf numFmtId="9" fontId="0" fillId="0" borderId="7" xfId="2" applyFont="1" applyBorder="1" applyAlignment="1">
      <alignment horizontal="center" vertical="center"/>
    </xf>
    <xf numFmtId="9" fontId="0" fillId="0" borderId="0" xfId="2" applyFont="1" applyBorder="1" applyAlignment="1">
      <alignment horizontal="center" vertical="center"/>
    </xf>
    <xf numFmtId="9" fontId="0" fillId="0" borderId="8" xfId="2" applyFont="1" applyBorder="1" applyAlignment="1">
      <alignment horizontal="center" vertical="center"/>
    </xf>
    <xf numFmtId="9" fontId="0" fillId="0" borderId="14" xfId="2" applyFont="1" applyBorder="1" applyAlignment="1">
      <alignment horizontal="center" vertical="center"/>
    </xf>
    <xf numFmtId="9" fontId="0" fillId="0" borderId="15" xfId="2" applyFont="1" applyBorder="1" applyAlignment="1">
      <alignment horizontal="center" vertical="center"/>
    </xf>
    <xf numFmtId="9" fontId="0" fillId="0" borderId="16" xfId="2" applyFont="1" applyBorder="1" applyAlignment="1">
      <alignment horizontal="center" vertical="center"/>
    </xf>
    <xf numFmtId="9" fontId="0" fillId="0" borderId="6" xfId="2" applyFont="1" applyBorder="1" applyAlignment="1">
      <alignment horizontal="center"/>
    </xf>
    <xf numFmtId="9" fontId="0" fillId="0" borderId="12" xfId="2" applyFont="1" applyBorder="1" applyAlignment="1">
      <alignment horizontal="center"/>
    </xf>
    <xf numFmtId="9" fontId="0" fillId="0" borderId="13" xfId="2" applyFont="1" applyBorder="1" applyAlignment="1">
      <alignment horizontal="center"/>
    </xf>
    <xf numFmtId="9" fontId="0" fillId="0" borderId="7" xfId="2" applyFont="1" applyBorder="1" applyAlignment="1">
      <alignment horizontal="center"/>
    </xf>
    <xf numFmtId="9" fontId="0" fillId="0" borderId="0" xfId="2" applyFont="1" applyBorder="1" applyAlignment="1">
      <alignment horizontal="center"/>
    </xf>
    <xf numFmtId="9" fontId="0" fillId="0" borderId="8" xfId="2" applyFont="1" applyBorder="1" applyAlignment="1">
      <alignment horizontal="center"/>
    </xf>
    <xf numFmtId="9" fontId="0" fillId="0" borderId="14" xfId="2" applyFont="1" applyBorder="1" applyAlignment="1">
      <alignment horizontal="center"/>
    </xf>
    <xf numFmtId="9" fontId="0" fillId="0" borderId="15" xfId="2" applyFont="1" applyBorder="1" applyAlignment="1">
      <alignment horizontal="center"/>
    </xf>
    <xf numFmtId="9" fontId="0" fillId="0" borderId="16" xfId="2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1143000</xdr:colOff>
      <xdr:row>5</xdr:row>
      <xdr:rowOff>164027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1800" y="0"/>
          <a:ext cx="1143000" cy="10530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V155"/>
  <sheetViews>
    <sheetView tabSelected="1" topLeftCell="A59" workbookViewId="0">
      <selection activeCell="C6" sqref="C6"/>
    </sheetView>
  </sheetViews>
  <sheetFormatPr baseColWidth="10" defaultColWidth="9.1640625" defaultRowHeight="14" x14ac:dyDescent="0"/>
  <cols>
    <col min="1" max="1" width="5.6640625" customWidth="1"/>
    <col min="2" max="2" width="15.6640625" customWidth="1"/>
    <col min="3" max="3" width="20.6640625" customWidth="1"/>
    <col min="4" max="8" width="11.6640625" customWidth="1"/>
    <col min="9" max="9" width="12.6640625" customWidth="1"/>
    <col min="10" max="10" width="13.33203125" customWidth="1"/>
    <col min="11" max="11" width="12.6640625" customWidth="1"/>
    <col min="14" max="16" width="12.6640625" customWidth="1"/>
    <col min="18" max="18" width="11.5" style="82" bestFit="1" customWidth="1"/>
    <col min="19" max="22" width="13.6640625" customWidth="1"/>
  </cols>
  <sheetData>
    <row r="2" spans="1:22">
      <c r="B2" s="105"/>
      <c r="C2" s="106"/>
      <c r="D2" s="106"/>
      <c r="E2" s="106"/>
      <c r="F2" s="106"/>
      <c r="G2" s="106"/>
      <c r="H2" s="106"/>
      <c r="I2" s="106"/>
      <c r="J2" s="106"/>
      <c r="K2" s="106"/>
    </row>
    <row r="3" spans="1:22">
      <c r="B3" s="105" t="s">
        <v>41</v>
      </c>
      <c r="C3" s="106"/>
      <c r="D3" s="106"/>
      <c r="E3" s="106"/>
      <c r="F3" s="106"/>
      <c r="G3" s="106"/>
      <c r="H3" s="106"/>
      <c r="I3" s="106"/>
      <c r="J3" s="106"/>
      <c r="K3" s="106"/>
    </row>
    <row r="4" spans="1:22">
      <c r="B4" s="105"/>
      <c r="C4" s="106"/>
      <c r="D4" s="106"/>
      <c r="E4" s="106"/>
      <c r="F4" s="106"/>
      <c r="G4" s="106"/>
      <c r="H4" s="106"/>
      <c r="I4" s="106"/>
      <c r="J4" s="106"/>
      <c r="K4" s="106"/>
    </row>
    <row r="5" spans="1:22">
      <c r="B5" s="1"/>
      <c r="C5" s="1"/>
      <c r="D5" s="1"/>
      <c r="E5" s="1"/>
      <c r="F5" s="1"/>
      <c r="G5" s="1"/>
      <c r="H5" s="1"/>
      <c r="I5" s="1"/>
      <c r="J5" s="1"/>
      <c r="K5" s="1"/>
    </row>
    <row r="6" spans="1:22">
      <c r="B6" s="1"/>
      <c r="C6" s="1"/>
      <c r="D6" s="1"/>
      <c r="E6" s="1"/>
      <c r="F6" s="1"/>
      <c r="G6" s="1"/>
      <c r="H6" s="1"/>
      <c r="I6" s="1"/>
      <c r="J6" s="1"/>
      <c r="K6" s="1"/>
    </row>
    <row r="7" spans="1:22" ht="15" thickBot="1">
      <c r="B7" s="1"/>
      <c r="C7" s="1"/>
      <c r="D7" s="1"/>
      <c r="E7" s="1"/>
      <c r="F7" s="1"/>
      <c r="G7" s="1"/>
      <c r="H7" s="1"/>
      <c r="I7" s="1"/>
      <c r="J7" s="1"/>
      <c r="K7" s="1"/>
    </row>
    <row r="8" spans="1:22">
      <c r="B8" s="34" t="s">
        <v>15</v>
      </c>
      <c r="C8" s="34" t="s">
        <v>20</v>
      </c>
      <c r="D8" s="34" t="s">
        <v>22</v>
      </c>
      <c r="E8" s="34" t="s">
        <v>23</v>
      </c>
      <c r="F8" s="34" t="s">
        <v>43</v>
      </c>
      <c r="G8" s="34" t="s">
        <v>44</v>
      </c>
      <c r="H8" s="34" t="s">
        <v>45</v>
      </c>
      <c r="I8" s="34" t="s">
        <v>17</v>
      </c>
      <c r="J8" s="34" t="s">
        <v>26</v>
      </c>
      <c r="K8" s="34" t="s">
        <v>6</v>
      </c>
    </row>
    <row r="9" spans="1:22">
      <c r="B9" s="35">
        <v>2016</v>
      </c>
      <c r="C9" s="35"/>
      <c r="D9" s="35" t="s">
        <v>13</v>
      </c>
      <c r="E9" s="35" t="s">
        <v>13</v>
      </c>
      <c r="F9" s="35" t="s">
        <v>13</v>
      </c>
      <c r="G9" s="35" t="s">
        <v>13</v>
      </c>
      <c r="H9" s="35" t="s">
        <v>13</v>
      </c>
      <c r="I9" s="35" t="s">
        <v>24</v>
      </c>
      <c r="J9" s="35" t="s">
        <v>25</v>
      </c>
      <c r="K9" s="9" t="s">
        <v>14</v>
      </c>
      <c r="S9" s="74"/>
      <c r="T9" s="79"/>
      <c r="U9" s="79"/>
      <c r="V9" s="79"/>
    </row>
    <row r="10" spans="1:22">
      <c r="B10" s="35"/>
      <c r="C10" s="35"/>
      <c r="D10" s="35"/>
      <c r="E10" s="35"/>
      <c r="F10" s="35"/>
      <c r="G10" s="35"/>
      <c r="H10" s="35"/>
      <c r="I10" s="35" t="s">
        <v>47</v>
      </c>
      <c r="J10" s="35" t="s">
        <v>27</v>
      </c>
      <c r="K10" s="38" t="s">
        <v>28</v>
      </c>
      <c r="S10" s="74"/>
      <c r="T10" s="74"/>
      <c r="U10" s="74"/>
      <c r="V10" s="74"/>
    </row>
    <row r="11" spans="1:22">
      <c r="B11" s="9"/>
      <c r="C11" s="9" t="s">
        <v>21</v>
      </c>
      <c r="D11" s="10">
        <v>2500000</v>
      </c>
      <c r="E11" s="11">
        <f>+D11+D22-D42</f>
        <v>850419.30769230798</v>
      </c>
      <c r="F11" s="11">
        <f>+E11+E22-E42</f>
        <v>3620098.846153846</v>
      </c>
      <c r="G11" s="11">
        <f>+F11+F22-F42</f>
        <v>9150168.2307692319</v>
      </c>
      <c r="H11" s="11">
        <f>+G11+G22-G42</f>
        <v>9343831.5384615399</v>
      </c>
      <c r="I11" s="11">
        <f>+H11+H22-H42</f>
        <v>10626026.384615386</v>
      </c>
      <c r="J11" s="35" t="s">
        <v>48</v>
      </c>
      <c r="K11" s="35" t="s">
        <v>6</v>
      </c>
      <c r="N11" s="68"/>
      <c r="O11" s="68"/>
      <c r="P11" s="68"/>
      <c r="Q11" s="73"/>
      <c r="S11" s="80"/>
      <c r="T11" s="75"/>
      <c r="U11" s="75"/>
      <c r="V11" s="75"/>
    </row>
    <row r="12" spans="1:22" ht="15" thickBot="1">
      <c r="B12" s="36"/>
      <c r="C12" s="36"/>
      <c r="D12" s="36"/>
      <c r="E12" s="36"/>
      <c r="F12" s="36"/>
      <c r="G12" s="36"/>
      <c r="H12" s="36"/>
      <c r="I12" s="36"/>
      <c r="J12" s="37">
        <f>(5/12)</f>
        <v>0.41666666666666669</v>
      </c>
      <c r="K12" s="36"/>
      <c r="S12" s="81"/>
      <c r="T12" s="75"/>
      <c r="U12" s="75"/>
      <c r="V12" s="75"/>
    </row>
    <row r="13" spans="1:22">
      <c r="A13">
        <v>254</v>
      </c>
      <c r="B13" s="17">
        <v>8650000</v>
      </c>
      <c r="C13" s="13" t="s">
        <v>5</v>
      </c>
      <c r="D13" s="17">
        <v>738780</v>
      </c>
      <c r="E13" s="61">
        <v>747632</v>
      </c>
      <c r="F13" s="61">
        <v>767995</v>
      </c>
      <c r="G13" s="65">
        <v>774452</v>
      </c>
      <c r="H13" s="61">
        <v>793018</v>
      </c>
      <c r="I13" s="12">
        <f>SUM(D13:H13)</f>
        <v>3821877</v>
      </c>
      <c r="J13" s="39">
        <f t="shared" ref="J13:J20" si="0">+I13/B13</f>
        <v>0.44183549132947975</v>
      </c>
      <c r="K13" s="42">
        <f t="shared" ref="K13:K20" si="1">+B13-I13</f>
        <v>4828123</v>
      </c>
      <c r="N13" s="70"/>
      <c r="O13" s="69"/>
      <c r="P13" s="71"/>
      <c r="Q13" s="72"/>
      <c r="S13" s="81"/>
      <c r="T13" s="75"/>
      <c r="U13" s="75"/>
      <c r="V13" s="75"/>
    </row>
    <row r="14" spans="1:22">
      <c r="A14">
        <v>162</v>
      </c>
      <c r="B14" s="18">
        <v>9360000</v>
      </c>
      <c r="C14" s="14" t="s">
        <v>18</v>
      </c>
      <c r="D14" s="18">
        <v>838216</v>
      </c>
      <c r="E14" s="62">
        <v>831106</v>
      </c>
      <c r="F14" s="62">
        <v>861148</v>
      </c>
      <c r="G14" s="66">
        <v>866560</v>
      </c>
      <c r="H14" s="62">
        <v>864100</v>
      </c>
      <c r="I14" s="12">
        <f>SUM(D14:H14)</f>
        <v>4261130</v>
      </c>
      <c r="J14" s="40">
        <f t="shared" si="0"/>
        <v>0.4552489316239316</v>
      </c>
      <c r="K14" s="43">
        <f t="shared" si="1"/>
        <v>5098870</v>
      </c>
      <c r="N14" s="70"/>
      <c r="O14" s="69"/>
      <c r="P14" s="71"/>
      <c r="Q14" s="72"/>
      <c r="S14" s="81"/>
      <c r="T14" s="75"/>
      <c r="U14" s="75"/>
      <c r="V14" s="75"/>
    </row>
    <row r="15" spans="1:22">
      <c r="A15">
        <v>163</v>
      </c>
      <c r="B15" s="18">
        <v>39900000</v>
      </c>
      <c r="C15" s="14" t="s">
        <v>19</v>
      </c>
      <c r="D15" s="18">
        <v>3186573</v>
      </c>
      <c r="E15" s="62">
        <v>4185984</v>
      </c>
      <c r="F15" s="62">
        <v>3793843</v>
      </c>
      <c r="G15" s="66">
        <v>4047078</v>
      </c>
      <c r="H15" s="62">
        <v>3735147</v>
      </c>
      <c r="I15" s="12">
        <f t="shared" ref="I15:I20" si="2">SUM(D15:H15)</f>
        <v>18948625</v>
      </c>
      <c r="J15" s="40">
        <f t="shared" si="0"/>
        <v>0.4749028822055138</v>
      </c>
      <c r="K15" s="43">
        <f t="shared" si="1"/>
        <v>20951375</v>
      </c>
      <c r="N15" s="70"/>
      <c r="O15" s="69"/>
      <c r="P15" s="71"/>
      <c r="Q15" s="72"/>
      <c r="S15" s="74"/>
      <c r="T15" s="74"/>
      <c r="U15" s="74"/>
      <c r="V15" s="74"/>
    </row>
    <row r="16" spans="1:22">
      <c r="A16">
        <v>353</v>
      </c>
      <c r="B16" s="18">
        <v>86050000</v>
      </c>
      <c r="C16" s="15" t="s">
        <v>7</v>
      </c>
      <c r="D16" s="18">
        <v>7143439</v>
      </c>
      <c r="E16" s="62">
        <v>7544320</v>
      </c>
      <c r="F16" s="62">
        <v>6856338</v>
      </c>
      <c r="G16" s="66">
        <v>6622637</v>
      </c>
      <c r="H16" s="62">
        <v>6291486</v>
      </c>
      <c r="I16" s="12">
        <f t="shared" si="2"/>
        <v>34458220</v>
      </c>
      <c r="J16" s="40">
        <f t="shared" si="0"/>
        <v>0.4004441603718768</v>
      </c>
      <c r="K16" s="43">
        <f t="shared" si="1"/>
        <v>51591780</v>
      </c>
      <c r="N16" s="70"/>
      <c r="O16" s="69"/>
      <c r="P16" s="71"/>
      <c r="Q16" s="72"/>
      <c r="S16" s="74"/>
      <c r="T16" s="74"/>
      <c r="U16" s="74"/>
      <c r="V16" s="74"/>
    </row>
    <row r="17" spans="1:22">
      <c r="A17">
        <v>354</v>
      </c>
      <c r="B17" s="18">
        <v>15750000</v>
      </c>
      <c r="C17" s="15" t="s">
        <v>37</v>
      </c>
      <c r="D17" s="18">
        <v>0</v>
      </c>
      <c r="E17" s="62">
        <v>64643</v>
      </c>
      <c r="F17" s="62">
        <v>914753</v>
      </c>
      <c r="G17" s="66">
        <v>1026353</v>
      </c>
      <c r="H17" s="62">
        <v>1002500</v>
      </c>
      <c r="I17" s="12">
        <f t="shared" si="2"/>
        <v>3008249</v>
      </c>
      <c r="J17" s="40">
        <f t="shared" si="0"/>
        <v>0.19099993650793651</v>
      </c>
      <c r="K17" s="43">
        <f t="shared" si="1"/>
        <v>12741751</v>
      </c>
      <c r="N17" s="70"/>
      <c r="O17" s="69"/>
      <c r="P17" s="71"/>
      <c r="Q17" s="72"/>
      <c r="S17" s="74"/>
      <c r="T17" s="74"/>
      <c r="U17" s="74"/>
      <c r="V17" s="74"/>
    </row>
    <row r="18" spans="1:22">
      <c r="B18" s="18">
        <v>28200000</v>
      </c>
      <c r="C18" s="14" t="s">
        <v>30</v>
      </c>
      <c r="D18" s="18">
        <f>2214515</f>
        <v>2214515</v>
      </c>
      <c r="E18" s="62">
        <f>3231885-240000</f>
        <v>2991885</v>
      </c>
      <c r="F18" s="62">
        <f>20897894-13194077-2652000</f>
        <v>5051817</v>
      </c>
      <c r="G18" s="66">
        <f>15996006-13337080-52000</f>
        <v>2606926</v>
      </c>
      <c r="H18" s="62">
        <f>15034408-12686251-224000</f>
        <v>2124157</v>
      </c>
      <c r="I18" s="12">
        <f t="shared" si="2"/>
        <v>14989300</v>
      </c>
      <c r="J18" s="40">
        <f t="shared" si="0"/>
        <v>0.53153546099290783</v>
      </c>
      <c r="K18" s="43">
        <f t="shared" si="1"/>
        <v>13210700</v>
      </c>
      <c r="N18" s="70"/>
      <c r="O18" s="69"/>
      <c r="P18" s="76"/>
      <c r="Q18" s="72"/>
    </row>
    <row r="19" spans="1:22">
      <c r="B19" s="18">
        <v>3990000</v>
      </c>
      <c r="C19" s="14" t="s">
        <v>42</v>
      </c>
      <c r="D19" s="18">
        <v>134000</v>
      </c>
      <c r="E19" s="62">
        <v>240000</v>
      </c>
      <c r="F19" s="62">
        <v>2652000</v>
      </c>
      <c r="G19" s="66">
        <v>52000</v>
      </c>
      <c r="H19" s="62">
        <v>224000</v>
      </c>
      <c r="I19" s="12">
        <f t="shared" si="2"/>
        <v>3302000</v>
      </c>
      <c r="J19" s="40">
        <f t="shared" si="0"/>
        <v>0.8275689223057644</v>
      </c>
      <c r="K19" s="43">
        <f t="shared" si="1"/>
        <v>688000</v>
      </c>
      <c r="N19" s="70"/>
      <c r="O19" s="69"/>
      <c r="P19" s="71"/>
      <c r="Q19" s="72"/>
    </row>
    <row r="20" spans="1:22">
      <c r="B20" s="18">
        <v>600000</v>
      </c>
      <c r="C20" s="14" t="s">
        <v>31</v>
      </c>
      <c r="D20" s="18">
        <v>120000</v>
      </c>
      <c r="E20" s="62">
        <v>0</v>
      </c>
      <c r="F20" s="62">
        <v>0</v>
      </c>
      <c r="G20" s="64">
        <v>0</v>
      </c>
      <c r="H20" s="62">
        <v>0</v>
      </c>
      <c r="I20" s="12">
        <f t="shared" si="2"/>
        <v>120000</v>
      </c>
      <c r="J20" s="40">
        <f t="shared" si="0"/>
        <v>0.2</v>
      </c>
      <c r="K20" s="43">
        <f t="shared" si="1"/>
        <v>480000</v>
      </c>
      <c r="N20" s="70"/>
      <c r="O20" s="69"/>
      <c r="P20" s="71"/>
      <c r="Q20" s="72"/>
    </row>
    <row r="21" spans="1:22" ht="15" thickBot="1">
      <c r="B21" s="20" t="s">
        <v>6</v>
      </c>
      <c r="C21" s="16" t="s">
        <v>29</v>
      </c>
      <c r="D21" s="19">
        <v>0</v>
      </c>
      <c r="E21" s="19">
        <v>0</v>
      </c>
      <c r="F21" s="19">
        <v>0</v>
      </c>
      <c r="G21" s="12">
        <v>0</v>
      </c>
      <c r="H21" s="19">
        <v>0</v>
      </c>
      <c r="I21" s="12">
        <f>SUM(D21:H21)</f>
        <v>0</v>
      </c>
      <c r="J21" s="41" t="s">
        <v>6</v>
      </c>
      <c r="K21" s="44"/>
      <c r="N21" s="70"/>
    </row>
    <row r="22" spans="1:22" ht="15" thickBot="1">
      <c r="B22" s="45">
        <f>SUM(B13:B21)</f>
        <v>192500000</v>
      </c>
      <c r="C22" s="7" t="s">
        <v>17</v>
      </c>
      <c r="D22" s="2">
        <f t="shared" ref="D22:I22" si="3">SUM(D13:D21)</f>
        <v>14375523</v>
      </c>
      <c r="E22" s="2">
        <f t="shared" si="3"/>
        <v>16605570</v>
      </c>
      <c r="F22" s="2">
        <f t="shared" si="3"/>
        <v>20897894</v>
      </c>
      <c r="G22" s="2">
        <f t="shared" si="3"/>
        <v>15996006</v>
      </c>
      <c r="H22" s="2">
        <f t="shared" si="3"/>
        <v>15034408</v>
      </c>
      <c r="I22" s="2">
        <f t="shared" si="3"/>
        <v>82909401</v>
      </c>
      <c r="J22" s="46">
        <f>+I22/B22</f>
        <v>0.43069818701298701</v>
      </c>
      <c r="K22" s="47">
        <f>+B22-I22</f>
        <v>109590599</v>
      </c>
      <c r="N22" s="77"/>
      <c r="O22" s="77"/>
      <c r="P22" s="77"/>
      <c r="Q22" s="78"/>
    </row>
    <row r="23" spans="1:22">
      <c r="B23" s="1"/>
      <c r="C23" s="1"/>
      <c r="D23" s="1"/>
      <c r="E23" s="1"/>
      <c r="F23" s="1"/>
      <c r="G23" s="1"/>
      <c r="H23" s="1"/>
      <c r="I23" s="1"/>
      <c r="J23" s="5" t="s">
        <v>6</v>
      </c>
      <c r="K23" s="1"/>
    </row>
    <row r="24" spans="1:22" ht="15" thickBot="1">
      <c r="B24" s="1"/>
      <c r="C24" s="1"/>
      <c r="D24" s="1"/>
      <c r="E24" s="1"/>
      <c r="F24" s="1"/>
      <c r="G24" s="1"/>
      <c r="H24" s="1"/>
      <c r="I24" s="1"/>
      <c r="J24" s="5"/>
      <c r="K24" s="1"/>
    </row>
    <row r="25" spans="1:22" ht="15" thickBot="1">
      <c r="B25" s="34" t="s">
        <v>6</v>
      </c>
      <c r="C25" s="34" t="s">
        <v>6</v>
      </c>
      <c r="D25" s="34" t="s">
        <v>6</v>
      </c>
      <c r="E25" s="34" t="s">
        <v>6</v>
      </c>
      <c r="F25" s="34"/>
      <c r="G25" s="34"/>
      <c r="H25" s="34"/>
      <c r="I25" s="34" t="s">
        <v>6</v>
      </c>
      <c r="J25" s="34" t="s">
        <v>6</v>
      </c>
      <c r="K25" s="34" t="s">
        <v>6</v>
      </c>
    </row>
    <row r="26" spans="1:22" ht="15" thickBot="1">
      <c r="B26" s="35" t="s">
        <v>16</v>
      </c>
      <c r="C26" s="48" t="s">
        <v>8</v>
      </c>
      <c r="D26" s="35" t="s">
        <v>0</v>
      </c>
      <c r="E26" s="35" t="s">
        <v>1</v>
      </c>
      <c r="F26" s="35" t="s">
        <v>2</v>
      </c>
      <c r="G26" s="35" t="s">
        <v>3</v>
      </c>
      <c r="H26" s="35" t="s">
        <v>46</v>
      </c>
      <c r="I26" s="35" t="s">
        <v>4</v>
      </c>
      <c r="J26" s="35" t="s">
        <v>25</v>
      </c>
      <c r="K26" s="35"/>
      <c r="L26" s="84" t="s">
        <v>61</v>
      </c>
      <c r="M26" s="85"/>
      <c r="N26" s="86"/>
      <c r="O26" s="68"/>
      <c r="P26" s="68"/>
      <c r="Q26" s="73"/>
    </row>
    <row r="27" spans="1:22" ht="15" thickBot="1">
      <c r="B27" s="36"/>
      <c r="C27" s="49"/>
      <c r="D27" s="36"/>
      <c r="E27" s="36"/>
      <c r="F27" s="36"/>
      <c r="G27" s="36"/>
      <c r="H27" s="36"/>
      <c r="I27" s="36"/>
      <c r="J27" s="36"/>
      <c r="K27" s="36"/>
      <c r="L27" s="87">
        <f>+R28/K42</f>
        <v>0.80002956007382275</v>
      </c>
      <c r="M27" s="88"/>
      <c r="N27" s="89"/>
    </row>
    <row r="28" spans="1:22">
      <c r="B28" s="50">
        <v>1996154</v>
      </c>
      <c r="C28" s="15" t="s">
        <v>40</v>
      </c>
      <c r="D28" s="17">
        <f>(D13*3)/13</f>
        <v>170487.69230769231</v>
      </c>
      <c r="E28" s="17">
        <f>(E13*3)/13</f>
        <v>172530.46153846153</v>
      </c>
      <c r="F28" s="17">
        <f>(F13*3)/13</f>
        <v>177229.61538461538</v>
      </c>
      <c r="G28" s="17">
        <f>(G13*3)/13</f>
        <v>178719.69230769231</v>
      </c>
      <c r="H28" s="17">
        <f>+H13*0.230769230769231</f>
        <v>183004.15384615402</v>
      </c>
      <c r="I28" s="17">
        <f t="shared" ref="I28:I36" si="4">SUM(D28:H28)</f>
        <v>881971.61538461549</v>
      </c>
      <c r="J28" s="39">
        <f t="shared" ref="J28:J33" si="5">+I28/B28</f>
        <v>0.44183545727665074</v>
      </c>
      <c r="K28" s="42">
        <f t="shared" ref="K28:K33" si="6">+B28-I28</f>
        <v>1114182.3846153845</v>
      </c>
      <c r="L28" s="90"/>
      <c r="M28" s="91"/>
      <c r="N28" s="92"/>
      <c r="O28" s="69"/>
      <c r="P28" s="71"/>
      <c r="Q28" s="72"/>
      <c r="R28" s="83">
        <f>+K28+K29+K30+K31</f>
        <v>91204141.384615391</v>
      </c>
    </row>
    <row r="29" spans="1:22">
      <c r="B29" s="51">
        <v>48462000</v>
      </c>
      <c r="C29" s="14" t="s">
        <v>32</v>
      </c>
      <c r="D29" s="18">
        <f>+D14+D15</f>
        <v>4024789</v>
      </c>
      <c r="E29" s="18">
        <f>+E14+E15</f>
        <v>5017090</v>
      </c>
      <c r="F29" s="18">
        <f>+F14+F15</f>
        <v>4654991</v>
      </c>
      <c r="G29" s="18">
        <f>+G14+G15</f>
        <v>4913638</v>
      </c>
      <c r="H29" s="18">
        <f>+H14+H15</f>
        <v>4599247</v>
      </c>
      <c r="I29" s="18">
        <f t="shared" si="4"/>
        <v>23209755</v>
      </c>
      <c r="J29" s="40">
        <f t="shared" si="5"/>
        <v>0.47892689117246501</v>
      </c>
      <c r="K29" s="43">
        <f t="shared" si="6"/>
        <v>25252245</v>
      </c>
      <c r="L29" s="90"/>
      <c r="M29" s="91"/>
      <c r="N29" s="92"/>
      <c r="O29" s="69"/>
      <c r="P29" s="71"/>
      <c r="Q29" s="72"/>
    </row>
    <row r="30" spans="1:22">
      <c r="B30" s="51">
        <v>91400000</v>
      </c>
      <c r="C30" s="15" t="s">
        <v>7</v>
      </c>
      <c r="D30" s="18">
        <v>7064840</v>
      </c>
      <c r="E30" s="18">
        <v>7048238</v>
      </c>
      <c r="F30" s="18">
        <v>6654817</v>
      </c>
      <c r="G30" s="18">
        <v>6316940</v>
      </c>
      <c r="H30" s="18">
        <v>5728983</v>
      </c>
      <c r="I30" s="18">
        <f t="shared" si="4"/>
        <v>32813818</v>
      </c>
      <c r="J30" s="40">
        <f t="shared" si="5"/>
        <v>0.35901332603938729</v>
      </c>
      <c r="K30" s="43">
        <f t="shared" si="6"/>
        <v>58586182</v>
      </c>
      <c r="L30" s="90"/>
      <c r="M30" s="91"/>
      <c r="N30" s="92"/>
      <c r="O30" s="69"/>
      <c r="P30" s="76"/>
      <c r="Q30" s="72"/>
    </row>
    <row r="31" spans="1:22" ht="15" thickBot="1">
      <c r="B31" s="52">
        <v>9700000</v>
      </c>
      <c r="C31" s="20" t="s">
        <v>37</v>
      </c>
      <c r="D31" s="19">
        <v>0</v>
      </c>
      <c r="E31" s="19">
        <v>0</v>
      </c>
      <c r="F31" s="19">
        <v>1150714</v>
      </c>
      <c r="G31" s="19">
        <v>1172222</v>
      </c>
      <c r="H31" s="19">
        <v>1125532</v>
      </c>
      <c r="I31" s="19">
        <f t="shared" si="4"/>
        <v>3448468</v>
      </c>
      <c r="J31" s="41">
        <f t="shared" si="5"/>
        <v>0.35551216494845361</v>
      </c>
      <c r="K31" s="53">
        <f t="shared" si="6"/>
        <v>6251532</v>
      </c>
      <c r="L31" s="93"/>
      <c r="M31" s="94"/>
      <c r="N31" s="95"/>
      <c r="O31" s="69"/>
      <c r="P31" s="71"/>
      <c r="Q31" s="72"/>
    </row>
    <row r="32" spans="1:22" ht="15" thickBot="1">
      <c r="B32" s="55">
        <v>5820000</v>
      </c>
      <c r="C32" s="21" t="s">
        <v>9</v>
      </c>
      <c r="D32" s="24">
        <f>126641+250000+186747</f>
        <v>563388</v>
      </c>
      <c r="E32" s="24">
        <f>117870+441269</f>
        <v>559139</v>
      </c>
      <c r="F32" s="24">
        <f>120743+509812</f>
        <v>630555</v>
      </c>
      <c r="G32" s="24">
        <f>139893+387583</f>
        <v>527476</v>
      </c>
      <c r="H32" s="24">
        <f>105742+373105</f>
        <v>478847</v>
      </c>
      <c r="I32" s="24">
        <f t="shared" si="4"/>
        <v>2759405</v>
      </c>
      <c r="J32" s="39">
        <f t="shared" si="5"/>
        <v>0.47412457044673539</v>
      </c>
      <c r="K32" s="42">
        <f t="shared" si="6"/>
        <v>3060595</v>
      </c>
      <c r="L32" s="84" t="s">
        <v>62</v>
      </c>
      <c r="M32" s="85"/>
      <c r="N32" s="86"/>
      <c r="O32" s="69"/>
      <c r="P32" s="71"/>
      <c r="Q32" s="72"/>
      <c r="R32" s="83">
        <f>+K32+K33+K34+K35+K36</f>
        <v>8601965</v>
      </c>
    </row>
    <row r="33" spans="2:18">
      <c r="B33" s="56">
        <v>7694185</v>
      </c>
      <c r="C33" s="22" t="s">
        <v>39</v>
      </c>
      <c r="D33" s="25">
        <f>300000+421599</f>
        <v>721599</v>
      </c>
      <c r="E33" s="25">
        <v>745143</v>
      </c>
      <c r="F33" s="25">
        <v>873706</v>
      </c>
      <c r="G33" s="25">
        <v>644447</v>
      </c>
      <c r="H33" s="25">
        <v>617920</v>
      </c>
      <c r="I33" s="25">
        <f t="shared" si="4"/>
        <v>3602815</v>
      </c>
      <c r="J33" s="40">
        <f t="shared" si="5"/>
        <v>0.46825167317916061</v>
      </c>
      <c r="K33" s="43">
        <f t="shared" si="6"/>
        <v>4091370</v>
      </c>
      <c r="L33" s="87">
        <f>+R32/K42</f>
        <v>7.5455195019041868E-2</v>
      </c>
      <c r="M33" s="88"/>
      <c r="N33" s="89"/>
      <c r="O33" s="69"/>
      <c r="P33" s="71"/>
      <c r="Q33" s="72"/>
    </row>
    <row r="34" spans="2:18">
      <c r="B34" s="56">
        <v>1200000</v>
      </c>
      <c r="C34" s="22" t="s">
        <v>10</v>
      </c>
      <c r="D34" s="25">
        <v>100000</v>
      </c>
      <c r="E34" s="25">
        <v>100000</v>
      </c>
      <c r="F34" s="25">
        <v>100000</v>
      </c>
      <c r="G34" s="25">
        <v>100000</v>
      </c>
      <c r="H34" s="25">
        <v>100000</v>
      </c>
      <c r="I34" s="25">
        <f t="shared" si="4"/>
        <v>500000</v>
      </c>
      <c r="J34" s="40">
        <f t="shared" ref="J34:J35" si="7">+I34/B34</f>
        <v>0.41666666666666669</v>
      </c>
      <c r="K34" s="43">
        <f t="shared" ref="K34:K35" si="8">+B34-I34</f>
        <v>700000</v>
      </c>
      <c r="L34" s="90"/>
      <c r="M34" s="91"/>
      <c r="N34" s="92"/>
      <c r="O34" s="69"/>
      <c r="P34" s="71"/>
      <c r="Q34" s="72"/>
    </row>
    <row r="35" spans="2:18">
      <c r="B35" s="56">
        <v>560000</v>
      </c>
      <c r="C35" s="22" t="s">
        <v>11</v>
      </c>
      <c r="D35" s="25">
        <v>40000</v>
      </c>
      <c r="E35" s="25">
        <v>40000</v>
      </c>
      <c r="F35" s="25">
        <v>40000</v>
      </c>
      <c r="G35" s="25">
        <v>40000</v>
      </c>
      <c r="H35" s="25">
        <v>40000</v>
      </c>
      <c r="I35" s="25">
        <f t="shared" si="4"/>
        <v>200000</v>
      </c>
      <c r="J35" s="40">
        <f t="shared" si="7"/>
        <v>0.35714285714285715</v>
      </c>
      <c r="K35" s="43">
        <f t="shared" si="8"/>
        <v>360000</v>
      </c>
      <c r="L35" s="90"/>
      <c r="M35" s="91"/>
      <c r="N35" s="92"/>
      <c r="O35" s="69"/>
      <c r="P35" s="71"/>
      <c r="Q35" s="72"/>
    </row>
    <row r="36" spans="2:18" ht="15" thickBot="1">
      <c r="B36" s="57">
        <v>480000</v>
      </c>
      <c r="C36" s="23" t="s">
        <v>35</v>
      </c>
      <c r="D36" s="26">
        <v>40000</v>
      </c>
      <c r="E36" s="26">
        <v>0</v>
      </c>
      <c r="F36" s="26">
        <v>0</v>
      </c>
      <c r="G36" s="26">
        <v>50000</v>
      </c>
      <c r="H36" s="26">
        <v>0</v>
      </c>
      <c r="I36" s="26">
        <f t="shared" si="4"/>
        <v>90000</v>
      </c>
      <c r="J36" s="41">
        <f t="shared" ref="J36:J42" si="9">+I36/B36</f>
        <v>0.1875</v>
      </c>
      <c r="K36" s="53">
        <f t="shared" ref="K36:K42" si="10">+B36-I36</f>
        <v>390000</v>
      </c>
      <c r="L36" s="93"/>
      <c r="M36" s="94"/>
      <c r="N36" s="95"/>
      <c r="O36" s="69"/>
      <c r="P36" s="71"/>
      <c r="Q36" s="72"/>
    </row>
    <row r="37" spans="2:18" ht="15" thickBot="1">
      <c r="B37" s="58">
        <v>5000000</v>
      </c>
      <c r="C37" s="27" t="s">
        <v>33</v>
      </c>
      <c r="D37" s="31">
        <v>0</v>
      </c>
      <c r="E37" s="31">
        <v>0</v>
      </c>
      <c r="F37" s="31">
        <v>0</v>
      </c>
      <c r="G37" s="31">
        <v>0</v>
      </c>
      <c r="H37" s="31">
        <v>0</v>
      </c>
      <c r="I37" s="31">
        <f t="shared" ref="I37:I39" si="11">SUM(D37:E37)</f>
        <v>0</v>
      </c>
      <c r="J37" s="39">
        <f t="shared" si="9"/>
        <v>0</v>
      </c>
      <c r="K37" s="42">
        <f t="shared" si="10"/>
        <v>5000000</v>
      </c>
      <c r="L37" s="84" t="s">
        <v>63</v>
      </c>
      <c r="M37" s="85"/>
      <c r="N37" s="86"/>
      <c r="O37" s="69"/>
      <c r="P37" s="71"/>
      <c r="Q37" s="72"/>
      <c r="R37" s="83">
        <f>+K37+K38+K39+K40+K41</f>
        <v>14194858</v>
      </c>
    </row>
    <row r="38" spans="2:18">
      <c r="B38" s="59">
        <v>5500000</v>
      </c>
      <c r="C38" s="28" t="s">
        <v>36</v>
      </c>
      <c r="D38" s="32">
        <f>100000+2600000+100000+100000+300000+100000</f>
        <v>3300000</v>
      </c>
      <c r="E38" s="32">
        <v>100000</v>
      </c>
      <c r="F38" s="32">
        <f>100000+150000+150000+60000*2+30000*8+30000+90000+50000</f>
        <v>930000</v>
      </c>
      <c r="G38" s="32">
        <f>30000+30000+30000+500000+300000+300000+150000+300000+100000</f>
        <v>1740000</v>
      </c>
      <c r="H38" s="32">
        <f>100000+500000</f>
        <v>600000</v>
      </c>
      <c r="I38" s="32">
        <f>SUM(D38:H38)</f>
        <v>6670000</v>
      </c>
      <c r="J38" s="40">
        <f t="shared" si="9"/>
        <v>1.2127272727272727</v>
      </c>
      <c r="K38" s="43">
        <f t="shared" si="10"/>
        <v>-1170000</v>
      </c>
      <c r="L38" s="96">
        <f>+R37/K42</f>
        <v>0.12451524490713535</v>
      </c>
      <c r="M38" s="97"/>
      <c r="N38" s="98"/>
      <c r="O38" s="69"/>
      <c r="P38" s="71"/>
      <c r="Q38" s="72"/>
    </row>
    <row r="39" spans="2:18">
      <c r="B39" s="59">
        <v>7182000</v>
      </c>
      <c r="C39" s="29" t="s">
        <v>38</v>
      </c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>
        <f t="shared" si="11"/>
        <v>0</v>
      </c>
      <c r="J39" s="40">
        <f t="shared" si="9"/>
        <v>0</v>
      </c>
      <c r="K39" s="43">
        <f t="shared" si="10"/>
        <v>7182000</v>
      </c>
      <c r="L39" s="99"/>
      <c r="M39" s="100"/>
      <c r="N39" s="101"/>
      <c r="O39" s="69"/>
      <c r="P39" s="71"/>
      <c r="Q39" s="72"/>
    </row>
    <row r="40" spans="2:18">
      <c r="B40" s="59">
        <v>2000000</v>
      </c>
      <c r="C40" s="28" t="s">
        <v>34</v>
      </c>
      <c r="D40" s="32">
        <v>0</v>
      </c>
      <c r="E40" s="32">
        <v>0</v>
      </c>
      <c r="F40" s="32">
        <v>0</v>
      </c>
      <c r="G40" s="32">
        <v>100000</v>
      </c>
      <c r="H40" s="32">
        <f>160180+100000+11500+7000</f>
        <v>278680</v>
      </c>
      <c r="I40" s="32">
        <f>SUM(D40:H40)</f>
        <v>378680</v>
      </c>
      <c r="J40" s="40">
        <f t="shared" si="9"/>
        <v>0.18934000000000001</v>
      </c>
      <c r="K40" s="43">
        <f t="shared" si="10"/>
        <v>1621320</v>
      </c>
      <c r="L40" s="99"/>
      <c r="M40" s="100"/>
      <c r="N40" s="101"/>
      <c r="O40" s="69"/>
      <c r="P40" s="71"/>
      <c r="Q40" s="72"/>
    </row>
    <row r="41" spans="2:18" ht="15" thickBot="1">
      <c r="B41" s="60">
        <v>1790000</v>
      </c>
      <c r="C41" s="30" t="s">
        <v>12</v>
      </c>
      <c r="D41" s="33">
        <v>0</v>
      </c>
      <c r="E41" s="33">
        <f>20000+6370+27380</f>
        <v>53750</v>
      </c>
      <c r="F41" s="33">
        <f>90000+44300+21512</f>
        <v>155812</v>
      </c>
      <c r="G41" s="33">
        <v>18900</v>
      </c>
      <c r="H41" s="33">
        <v>0</v>
      </c>
      <c r="I41" s="33">
        <f>SUM(D41:H41)</f>
        <v>228462</v>
      </c>
      <c r="J41" s="41">
        <f t="shared" si="9"/>
        <v>0.12763240223463687</v>
      </c>
      <c r="K41" s="53">
        <f t="shared" si="10"/>
        <v>1561538</v>
      </c>
      <c r="L41" s="102"/>
      <c r="M41" s="103"/>
      <c r="N41" s="104"/>
      <c r="O41" s="69"/>
      <c r="P41" s="71"/>
      <c r="Q41" s="72"/>
    </row>
    <row r="42" spans="2:18" ht="15" thickBot="1">
      <c r="B42" s="6">
        <f>SUM(B28:B41)</f>
        <v>188784339</v>
      </c>
      <c r="C42" s="63" t="s">
        <v>6</v>
      </c>
      <c r="D42" s="8">
        <f>SUM(D28:D41)</f>
        <v>16025103.692307692</v>
      </c>
      <c r="E42" s="8">
        <f t="shared" ref="E42:I42" si="12">SUM(E28:E41)</f>
        <v>13835890.461538462</v>
      </c>
      <c r="F42" s="8">
        <f t="shared" si="12"/>
        <v>15367824.615384616</v>
      </c>
      <c r="G42" s="8">
        <f>SUM(G28:G41)</f>
        <v>15802342.692307692</v>
      </c>
      <c r="H42" s="8">
        <f>SUM(H28:H41)</f>
        <v>13752213.153846154</v>
      </c>
      <c r="I42" s="2">
        <f t="shared" si="12"/>
        <v>74783374.615384609</v>
      </c>
      <c r="J42" s="46">
        <f t="shared" si="9"/>
        <v>0.3961312416671629</v>
      </c>
      <c r="K42" s="54">
        <f t="shared" si="10"/>
        <v>114000964.38461539</v>
      </c>
      <c r="N42" s="75"/>
      <c r="O42" s="75"/>
      <c r="P42" s="75"/>
      <c r="Q42" s="78"/>
    </row>
    <row r="43" spans="2:18" ht="15" thickBot="1"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2:18" ht="15" thickBot="1">
      <c r="B44" s="4">
        <f>+B22-B42</f>
        <v>3715661</v>
      </c>
      <c r="C44" s="3" t="s">
        <v>14</v>
      </c>
      <c r="D44" s="4">
        <f t="shared" ref="D44:I44" si="13">+D22-D42</f>
        <v>-1649580.692307692</v>
      </c>
      <c r="E44" s="4">
        <f t="shared" si="13"/>
        <v>2769679.538461538</v>
      </c>
      <c r="F44" s="4">
        <f t="shared" si="13"/>
        <v>5530069.384615384</v>
      </c>
      <c r="G44" s="4">
        <f t="shared" si="13"/>
        <v>193663.30769230798</v>
      </c>
      <c r="H44" s="4">
        <f t="shared" si="13"/>
        <v>1282194.846153846</v>
      </c>
      <c r="I44" s="4">
        <f t="shared" si="13"/>
        <v>8126026.3846153915</v>
      </c>
      <c r="J44" s="46">
        <f>+I44/B44</f>
        <v>2.1869665678907175</v>
      </c>
      <c r="K44" s="1"/>
    </row>
    <row r="45" spans="2:18"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2:18"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2:18">
      <c r="B47" s="1" t="s">
        <v>49</v>
      </c>
      <c r="C47" s="1"/>
      <c r="D47" s="1"/>
      <c r="E47" s="1"/>
      <c r="F47" s="1"/>
      <c r="G47" s="1"/>
      <c r="H47" s="1"/>
      <c r="I47" s="1"/>
      <c r="J47" s="1"/>
      <c r="K47" s="1"/>
    </row>
    <row r="48" spans="2:18"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2:11">
      <c r="B49" s="67" t="s">
        <v>54</v>
      </c>
      <c r="C49" s="1"/>
      <c r="D49" s="1"/>
      <c r="E49" s="1"/>
      <c r="F49" s="1"/>
      <c r="G49" s="1"/>
      <c r="H49" s="1"/>
      <c r="I49" s="1"/>
      <c r="J49" s="1"/>
      <c r="K49" s="1"/>
    </row>
    <row r="50" spans="2:11">
      <c r="B50" s="1" t="s">
        <v>50</v>
      </c>
      <c r="C50" s="1"/>
      <c r="D50" s="1"/>
      <c r="E50" s="1"/>
      <c r="F50" s="1"/>
      <c r="G50" s="1"/>
      <c r="H50" s="1"/>
      <c r="I50" s="1"/>
      <c r="J50" s="1"/>
      <c r="K50" s="1"/>
    </row>
    <row r="51" spans="2:11">
      <c r="B51" s="1" t="s">
        <v>51</v>
      </c>
      <c r="C51" s="1"/>
      <c r="D51" s="1"/>
      <c r="E51" s="1"/>
      <c r="F51" s="1"/>
      <c r="G51" s="1"/>
      <c r="H51" s="1"/>
      <c r="I51" s="1"/>
      <c r="J51" s="1"/>
      <c r="K51" s="1"/>
    </row>
    <row r="52" spans="2:11"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2:11">
      <c r="B53" s="67" t="s">
        <v>55</v>
      </c>
      <c r="C53" s="1"/>
      <c r="D53" s="1"/>
      <c r="E53" s="1"/>
      <c r="F53" s="1"/>
      <c r="G53" s="1"/>
      <c r="H53" s="1"/>
      <c r="I53" s="1"/>
      <c r="J53" s="1"/>
      <c r="K53" s="1"/>
    </row>
    <row r="54" spans="2:11">
      <c r="B54" s="1" t="s">
        <v>56</v>
      </c>
      <c r="C54" s="1"/>
      <c r="D54" s="1"/>
      <c r="E54" s="1"/>
      <c r="F54" s="1"/>
      <c r="G54" s="1"/>
      <c r="H54" s="1"/>
      <c r="I54" s="1"/>
      <c r="J54" s="1"/>
      <c r="K54" s="1"/>
    </row>
    <row r="55" spans="2:11">
      <c r="B55" s="1" t="s">
        <v>57</v>
      </c>
      <c r="C55" s="1"/>
      <c r="D55" s="1"/>
      <c r="E55" s="1"/>
      <c r="F55" s="1"/>
      <c r="G55" s="1"/>
      <c r="H55" s="1"/>
      <c r="I55" s="1"/>
      <c r="J55" s="1"/>
      <c r="K55" s="1"/>
    </row>
    <row r="56" spans="2:11">
      <c r="B56" s="1" t="s">
        <v>58</v>
      </c>
      <c r="C56" s="1"/>
      <c r="D56" s="1"/>
      <c r="E56" s="1"/>
      <c r="F56" s="1"/>
      <c r="G56" s="1"/>
      <c r="H56" s="1"/>
      <c r="I56" s="1"/>
      <c r="J56" s="1"/>
      <c r="K56" s="1"/>
    </row>
    <row r="57" spans="2:11"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2:11">
      <c r="B58" s="67" t="s">
        <v>60</v>
      </c>
      <c r="C58" s="1"/>
      <c r="D58" s="1"/>
      <c r="E58" s="1"/>
      <c r="F58" s="1"/>
      <c r="G58" s="1"/>
      <c r="H58" s="1"/>
      <c r="I58" s="1"/>
      <c r="J58" s="1"/>
      <c r="K58" s="1"/>
    </row>
    <row r="59" spans="2:11">
      <c r="B59" s="67" t="s">
        <v>59</v>
      </c>
      <c r="C59" s="1"/>
      <c r="D59" s="1"/>
      <c r="E59" s="1"/>
      <c r="F59" s="1"/>
      <c r="G59" s="1"/>
      <c r="H59" s="1"/>
      <c r="I59" s="1"/>
      <c r="J59" s="1"/>
      <c r="K59" s="1"/>
    </row>
    <row r="60" spans="2:11">
      <c r="B60" s="1" t="s">
        <v>52</v>
      </c>
      <c r="C60" s="1"/>
      <c r="D60" s="1"/>
      <c r="E60" s="1"/>
      <c r="F60" s="1"/>
      <c r="G60" s="1"/>
      <c r="H60" s="1"/>
      <c r="I60" s="1"/>
      <c r="J60" s="1"/>
      <c r="K60" s="1"/>
    </row>
    <row r="61" spans="2:11">
      <c r="B61" s="1" t="s">
        <v>53</v>
      </c>
      <c r="C61" s="1"/>
      <c r="D61" s="1"/>
      <c r="E61" s="1"/>
      <c r="F61" s="1"/>
      <c r="G61" s="1"/>
      <c r="H61" s="1"/>
      <c r="I61" s="1"/>
      <c r="J61" s="1"/>
      <c r="K61" s="1"/>
    </row>
    <row r="62" spans="2:11"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2:11"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2:11"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2:11"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2:11"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2:11"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2:11"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2:11"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2:11"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2:11"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2:11"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2:11"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2:11"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2:11"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2:11"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2:11"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2:11"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2:11"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2:11"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2:11"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2:11"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2:11"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2:11">
      <c r="B84" s="1"/>
      <c r="C84" s="1"/>
      <c r="D84" s="1"/>
      <c r="E84" s="1"/>
      <c r="F84" s="1"/>
      <c r="G84" s="1"/>
      <c r="H84" s="1"/>
      <c r="I84" s="1"/>
      <c r="J84" s="1"/>
      <c r="K84" s="1"/>
    </row>
    <row r="85" spans="2:11">
      <c r="B85" s="1"/>
      <c r="C85" s="1"/>
      <c r="D85" s="1"/>
      <c r="E85" s="1"/>
      <c r="F85" s="1"/>
      <c r="G85" s="1"/>
      <c r="H85" s="1"/>
      <c r="I85" s="1"/>
      <c r="J85" s="1"/>
      <c r="K85" s="1"/>
    </row>
    <row r="86" spans="2:11">
      <c r="B86" s="1"/>
      <c r="C86" s="1"/>
      <c r="D86" s="1"/>
      <c r="E86" s="1"/>
      <c r="F86" s="1"/>
      <c r="G86" s="1"/>
      <c r="H86" s="1"/>
      <c r="I86" s="1"/>
      <c r="J86" s="1"/>
      <c r="K86" s="1"/>
    </row>
    <row r="87" spans="2:11">
      <c r="B87" s="1"/>
      <c r="C87" s="1"/>
      <c r="D87" s="1"/>
      <c r="E87" s="1"/>
      <c r="F87" s="1"/>
      <c r="G87" s="1"/>
      <c r="H87" s="1"/>
      <c r="I87" s="1"/>
      <c r="J87" s="1"/>
      <c r="K87" s="1"/>
    </row>
    <row r="88" spans="2:11">
      <c r="B88" s="1"/>
      <c r="C88" s="1"/>
      <c r="D88" s="1"/>
      <c r="E88" s="1"/>
      <c r="F88" s="1"/>
      <c r="G88" s="1"/>
      <c r="H88" s="1"/>
      <c r="I88" s="1"/>
      <c r="J88" s="1"/>
      <c r="K88" s="1"/>
    </row>
    <row r="89" spans="2:11">
      <c r="B89" s="1"/>
      <c r="C89" s="1"/>
      <c r="D89" s="1"/>
      <c r="E89" s="1"/>
      <c r="F89" s="1"/>
      <c r="G89" s="1"/>
      <c r="H89" s="1"/>
      <c r="I89" s="1"/>
      <c r="J89" s="1"/>
      <c r="K89" s="1"/>
    </row>
    <row r="90" spans="2:11">
      <c r="B90" s="1"/>
      <c r="C90" s="1"/>
      <c r="D90" s="1"/>
      <c r="E90" s="1"/>
      <c r="F90" s="1"/>
      <c r="G90" s="1"/>
      <c r="H90" s="1"/>
      <c r="I90" s="1"/>
      <c r="J90" s="1"/>
      <c r="K90" s="1"/>
    </row>
    <row r="91" spans="2:11">
      <c r="B91" s="1"/>
      <c r="C91" s="1"/>
      <c r="D91" s="1"/>
      <c r="E91" s="1"/>
      <c r="F91" s="1"/>
      <c r="G91" s="1"/>
      <c r="H91" s="1"/>
      <c r="I91" s="1"/>
      <c r="J91" s="1"/>
      <c r="K91" s="1"/>
    </row>
    <row r="92" spans="2:11">
      <c r="B92" s="1"/>
      <c r="C92" s="1"/>
      <c r="D92" s="1"/>
      <c r="E92" s="1"/>
      <c r="F92" s="1"/>
      <c r="G92" s="1"/>
      <c r="H92" s="1"/>
      <c r="I92" s="1"/>
      <c r="J92" s="1"/>
      <c r="K92" s="1"/>
    </row>
    <row r="93" spans="2:11">
      <c r="B93" s="1"/>
      <c r="C93" s="1"/>
      <c r="D93" s="1"/>
      <c r="E93" s="1"/>
      <c r="F93" s="1"/>
      <c r="G93" s="1"/>
      <c r="H93" s="1"/>
      <c r="I93" s="1"/>
      <c r="J93" s="1"/>
      <c r="K93" s="1"/>
    </row>
    <row r="94" spans="2:11">
      <c r="B94" s="1"/>
      <c r="C94" s="1"/>
      <c r="D94" s="1"/>
      <c r="E94" s="1"/>
      <c r="F94" s="1"/>
      <c r="G94" s="1"/>
      <c r="H94" s="1"/>
      <c r="I94" s="1"/>
      <c r="J94" s="1"/>
      <c r="K94" s="1"/>
    </row>
    <row r="95" spans="2:11">
      <c r="B95" s="1"/>
      <c r="C95" s="1"/>
      <c r="D95" s="1"/>
      <c r="E95" s="1"/>
      <c r="F95" s="1"/>
      <c r="G95" s="1"/>
      <c r="H95" s="1"/>
      <c r="I95" s="1"/>
      <c r="J95" s="1"/>
      <c r="K95" s="1"/>
    </row>
    <row r="96" spans="2:11">
      <c r="B96" s="1"/>
      <c r="C96" s="1"/>
      <c r="D96" s="1"/>
      <c r="E96" s="1"/>
      <c r="F96" s="1"/>
      <c r="G96" s="1"/>
      <c r="H96" s="1"/>
      <c r="I96" s="1"/>
      <c r="J96" s="1"/>
      <c r="K96" s="1"/>
    </row>
    <row r="97" spans="2:11">
      <c r="B97" s="1"/>
      <c r="C97" s="1"/>
      <c r="D97" s="1"/>
      <c r="E97" s="1"/>
      <c r="F97" s="1"/>
      <c r="G97" s="1"/>
      <c r="H97" s="1"/>
      <c r="I97" s="1"/>
      <c r="J97" s="1"/>
      <c r="K97" s="1"/>
    </row>
    <row r="98" spans="2:11">
      <c r="B98" s="1"/>
      <c r="C98" s="1"/>
      <c r="D98" s="1"/>
      <c r="E98" s="1"/>
      <c r="F98" s="1"/>
      <c r="G98" s="1"/>
      <c r="H98" s="1"/>
      <c r="I98" s="1"/>
      <c r="J98" s="1"/>
      <c r="K98" s="1"/>
    </row>
    <row r="99" spans="2:11">
      <c r="B99" s="1"/>
      <c r="C99" s="1"/>
      <c r="D99" s="1"/>
      <c r="E99" s="1"/>
      <c r="F99" s="1"/>
      <c r="G99" s="1"/>
      <c r="H99" s="1"/>
      <c r="I99" s="1"/>
      <c r="J99" s="1"/>
      <c r="K99" s="1"/>
    </row>
    <row r="100" spans="2:11">
      <c r="B100" s="1"/>
      <c r="C100" s="1"/>
      <c r="D100" s="1"/>
      <c r="E100" s="1"/>
      <c r="F100" s="1"/>
      <c r="G100" s="1"/>
      <c r="H100" s="1"/>
      <c r="I100" s="1"/>
      <c r="J100" s="1"/>
      <c r="K100" s="1"/>
    </row>
    <row r="101" spans="2:11">
      <c r="B101" s="1"/>
      <c r="C101" s="1"/>
      <c r="D101" s="1"/>
      <c r="E101" s="1"/>
      <c r="F101" s="1"/>
      <c r="G101" s="1"/>
      <c r="H101" s="1"/>
      <c r="I101" s="1"/>
      <c r="J101" s="1"/>
      <c r="K101" s="1"/>
    </row>
    <row r="102" spans="2:11">
      <c r="B102" s="1"/>
      <c r="C102" s="1"/>
      <c r="D102" s="1"/>
      <c r="E102" s="1"/>
      <c r="F102" s="1"/>
      <c r="G102" s="1"/>
      <c r="H102" s="1"/>
      <c r="I102" s="1"/>
      <c r="J102" s="1"/>
      <c r="K102" s="1"/>
    </row>
    <row r="103" spans="2:11">
      <c r="B103" s="1"/>
      <c r="C103" s="1"/>
      <c r="D103" s="1"/>
      <c r="E103" s="1"/>
      <c r="F103" s="1"/>
      <c r="G103" s="1"/>
      <c r="H103" s="1"/>
      <c r="I103" s="1"/>
      <c r="J103" s="1"/>
      <c r="K103" s="1"/>
    </row>
    <row r="104" spans="2:11">
      <c r="B104" s="1"/>
      <c r="C104" s="1"/>
      <c r="D104" s="1"/>
      <c r="E104" s="1"/>
      <c r="F104" s="1"/>
      <c r="G104" s="1"/>
      <c r="H104" s="1"/>
      <c r="I104" s="1"/>
      <c r="J104" s="1"/>
      <c r="K104" s="1"/>
    </row>
    <row r="105" spans="2:11">
      <c r="B105" s="1"/>
      <c r="C105" s="1"/>
      <c r="D105" s="1"/>
      <c r="E105" s="1"/>
      <c r="F105" s="1"/>
      <c r="G105" s="1"/>
      <c r="H105" s="1"/>
      <c r="I105" s="1"/>
      <c r="J105" s="1"/>
      <c r="K105" s="1"/>
    </row>
    <row r="106" spans="2:11">
      <c r="B106" s="1"/>
      <c r="C106" s="1"/>
      <c r="D106" s="1"/>
      <c r="E106" s="1"/>
      <c r="F106" s="1"/>
      <c r="G106" s="1"/>
      <c r="H106" s="1"/>
      <c r="I106" s="1"/>
      <c r="J106" s="1"/>
      <c r="K106" s="1"/>
    </row>
    <row r="107" spans="2:11">
      <c r="B107" s="1"/>
      <c r="C107" s="1"/>
      <c r="D107" s="1"/>
      <c r="E107" s="1"/>
      <c r="F107" s="1"/>
      <c r="G107" s="1"/>
      <c r="H107" s="1"/>
      <c r="I107" s="1"/>
      <c r="J107" s="1"/>
      <c r="K107" s="1"/>
    </row>
    <row r="108" spans="2:11">
      <c r="B108" s="1"/>
      <c r="C108" s="1"/>
      <c r="D108" s="1"/>
      <c r="E108" s="1"/>
      <c r="F108" s="1"/>
      <c r="G108" s="1"/>
      <c r="H108" s="1"/>
      <c r="I108" s="1"/>
      <c r="J108" s="1"/>
      <c r="K108" s="1"/>
    </row>
    <row r="109" spans="2:11">
      <c r="B109" s="1"/>
      <c r="C109" s="1"/>
      <c r="D109" s="1"/>
      <c r="E109" s="1"/>
      <c r="F109" s="1"/>
      <c r="G109" s="1"/>
      <c r="H109" s="1"/>
      <c r="I109" s="1"/>
      <c r="J109" s="1"/>
      <c r="K109" s="1"/>
    </row>
    <row r="110" spans="2:11">
      <c r="B110" s="1"/>
      <c r="C110" s="1"/>
      <c r="D110" s="1"/>
      <c r="E110" s="1"/>
      <c r="F110" s="1"/>
      <c r="G110" s="1"/>
      <c r="H110" s="1"/>
      <c r="I110" s="1"/>
      <c r="J110" s="1"/>
      <c r="K110" s="1"/>
    </row>
    <row r="111" spans="2:11">
      <c r="B111" s="1"/>
      <c r="C111" s="1"/>
      <c r="D111" s="1"/>
      <c r="E111" s="1"/>
      <c r="F111" s="1"/>
      <c r="G111" s="1"/>
      <c r="H111" s="1"/>
      <c r="I111" s="1"/>
      <c r="J111" s="1"/>
      <c r="K111" s="1"/>
    </row>
    <row r="112" spans="2:11">
      <c r="B112" s="1"/>
      <c r="C112" s="1"/>
      <c r="D112" s="1"/>
      <c r="E112" s="1"/>
      <c r="F112" s="1"/>
      <c r="G112" s="1"/>
      <c r="H112" s="1"/>
      <c r="I112" s="1"/>
      <c r="J112" s="1"/>
      <c r="K112" s="1"/>
    </row>
    <row r="113" spans="2:11">
      <c r="B113" s="1"/>
      <c r="C113" s="1"/>
      <c r="D113" s="1"/>
      <c r="E113" s="1"/>
      <c r="F113" s="1"/>
      <c r="G113" s="1"/>
      <c r="H113" s="1"/>
      <c r="I113" s="1"/>
      <c r="J113" s="1"/>
      <c r="K113" s="1"/>
    </row>
    <row r="114" spans="2:11">
      <c r="B114" s="1"/>
      <c r="C114" s="1"/>
      <c r="D114" s="1"/>
      <c r="E114" s="1"/>
      <c r="F114" s="1"/>
      <c r="G114" s="1"/>
      <c r="H114" s="1"/>
      <c r="I114" s="1"/>
      <c r="J114" s="1"/>
      <c r="K114" s="1"/>
    </row>
    <row r="115" spans="2:11">
      <c r="B115" s="1"/>
      <c r="C115" s="1"/>
      <c r="D115" s="1"/>
      <c r="E115" s="1"/>
      <c r="F115" s="1"/>
      <c r="G115" s="1"/>
      <c r="H115" s="1"/>
      <c r="I115" s="1"/>
      <c r="J115" s="1"/>
      <c r="K115" s="1"/>
    </row>
    <row r="116" spans="2:11">
      <c r="B116" s="1"/>
      <c r="C116" s="1"/>
      <c r="D116" s="1"/>
      <c r="E116" s="1"/>
      <c r="F116" s="1"/>
      <c r="G116" s="1"/>
      <c r="H116" s="1"/>
      <c r="I116" s="1"/>
      <c r="J116" s="1"/>
      <c r="K116" s="1"/>
    </row>
    <row r="117" spans="2:11">
      <c r="B117" s="1"/>
      <c r="C117" s="1"/>
      <c r="D117" s="1"/>
      <c r="E117" s="1"/>
      <c r="F117" s="1"/>
      <c r="G117" s="1"/>
      <c r="H117" s="1"/>
      <c r="I117" s="1"/>
      <c r="J117" s="1"/>
      <c r="K117" s="1"/>
    </row>
    <row r="118" spans="2:11">
      <c r="B118" s="1"/>
      <c r="C118" s="1"/>
      <c r="D118" s="1"/>
      <c r="E118" s="1"/>
      <c r="F118" s="1"/>
      <c r="G118" s="1"/>
      <c r="H118" s="1"/>
      <c r="I118" s="1"/>
      <c r="J118" s="1"/>
      <c r="K118" s="1"/>
    </row>
    <row r="119" spans="2:11">
      <c r="B119" s="1"/>
      <c r="C119" s="1"/>
      <c r="D119" s="1"/>
      <c r="E119" s="1"/>
      <c r="F119" s="1"/>
      <c r="G119" s="1"/>
      <c r="H119" s="1"/>
      <c r="I119" s="1"/>
      <c r="J119" s="1"/>
      <c r="K119" s="1"/>
    </row>
    <row r="120" spans="2:11">
      <c r="B120" s="1"/>
      <c r="C120" s="1"/>
      <c r="D120" s="1"/>
      <c r="E120" s="1"/>
      <c r="F120" s="1"/>
      <c r="G120" s="1"/>
      <c r="H120" s="1"/>
      <c r="I120" s="1"/>
      <c r="J120" s="1"/>
      <c r="K120" s="1"/>
    </row>
    <row r="121" spans="2:11">
      <c r="B121" s="1"/>
      <c r="C121" s="1"/>
      <c r="D121" s="1"/>
      <c r="E121" s="1"/>
      <c r="F121" s="1"/>
      <c r="G121" s="1"/>
      <c r="H121" s="1"/>
      <c r="I121" s="1"/>
      <c r="J121" s="1"/>
      <c r="K121" s="1"/>
    </row>
    <row r="122" spans="2:11">
      <c r="B122" s="1"/>
      <c r="C122" s="1"/>
      <c r="D122" s="1"/>
      <c r="E122" s="1"/>
      <c r="F122" s="1"/>
      <c r="G122" s="1"/>
      <c r="H122" s="1"/>
      <c r="I122" s="1"/>
      <c r="J122" s="1"/>
      <c r="K122" s="1"/>
    </row>
    <row r="123" spans="2:11">
      <c r="B123" s="1"/>
      <c r="C123" s="1"/>
      <c r="D123" s="1"/>
      <c r="E123" s="1"/>
      <c r="F123" s="1"/>
      <c r="G123" s="1"/>
      <c r="H123" s="1"/>
      <c r="I123" s="1"/>
      <c r="J123" s="1"/>
      <c r="K123" s="1"/>
    </row>
    <row r="124" spans="2:11">
      <c r="B124" s="1"/>
      <c r="C124" s="1"/>
      <c r="D124" s="1"/>
      <c r="E124" s="1"/>
      <c r="F124" s="1"/>
      <c r="G124" s="1"/>
      <c r="H124" s="1"/>
      <c r="I124" s="1"/>
      <c r="J124" s="1"/>
      <c r="K124" s="1"/>
    </row>
    <row r="125" spans="2:11">
      <c r="B125" s="1"/>
      <c r="C125" s="1"/>
      <c r="D125" s="1"/>
      <c r="E125" s="1"/>
      <c r="F125" s="1"/>
      <c r="G125" s="1"/>
      <c r="H125" s="1"/>
      <c r="I125" s="1"/>
      <c r="J125" s="1"/>
      <c r="K125" s="1"/>
    </row>
    <row r="126" spans="2:11">
      <c r="B126" s="1"/>
      <c r="C126" s="1"/>
      <c r="D126" s="1"/>
      <c r="E126" s="1"/>
      <c r="F126" s="1"/>
      <c r="G126" s="1"/>
      <c r="H126" s="1"/>
      <c r="I126" s="1"/>
      <c r="J126" s="1"/>
      <c r="K126" s="1"/>
    </row>
    <row r="127" spans="2:11">
      <c r="B127" s="1"/>
      <c r="C127" s="1"/>
      <c r="D127" s="1"/>
      <c r="E127" s="1"/>
      <c r="F127" s="1"/>
      <c r="G127" s="1"/>
      <c r="H127" s="1"/>
      <c r="I127" s="1"/>
      <c r="J127" s="1"/>
      <c r="K127" s="1"/>
    </row>
    <row r="128" spans="2:11">
      <c r="B128" s="1"/>
      <c r="C128" s="1"/>
      <c r="D128" s="1"/>
      <c r="E128" s="1"/>
      <c r="F128" s="1"/>
      <c r="G128" s="1"/>
      <c r="H128" s="1"/>
      <c r="I128" s="1"/>
      <c r="J128" s="1"/>
      <c r="K128" s="1"/>
    </row>
    <row r="129" spans="2:11">
      <c r="B129" s="1"/>
      <c r="C129" s="1"/>
      <c r="D129" s="1"/>
      <c r="E129" s="1"/>
      <c r="F129" s="1"/>
      <c r="G129" s="1"/>
      <c r="H129" s="1"/>
      <c r="I129" s="1"/>
      <c r="J129" s="1"/>
      <c r="K129" s="1"/>
    </row>
    <row r="130" spans="2:11">
      <c r="B130" s="1"/>
      <c r="C130" s="1"/>
      <c r="D130" s="1"/>
      <c r="E130" s="1"/>
      <c r="F130" s="1"/>
      <c r="G130" s="1"/>
      <c r="H130" s="1"/>
      <c r="I130" s="1"/>
      <c r="J130" s="1"/>
      <c r="K130" s="1"/>
    </row>
    <row r="131" spans="2:11">
      <c r="B131" s="1"/>
      <c r="C131" s="1"/>
      <c r="D131" s="1"/>
      <c r="E131" s="1"/>
      <c r="F131" s="1"/>
      <c r="G131" s="1"/>
      <c r="H131" s="1"/>
      <c r="I131" s="1"/>
      <c r="J131" s="1"/>
      <c r="K131" s="1"/>
    </row>
    <row r="132" spans="2:11">
      <c r="B132" s="1"/>
      <c r="C132" s="1"/>
      <c r="D132" s="1"/>
      <c r="E132" s="1"/>
      <c r="F132" s="1"/>
      <c r="G132" s="1"/>
      <c r="H132" s="1"/>
      <c r="I132" s="1"/>
      <c r="J132" s="1"/>
      <c r="K132" s="1"/>
    </row>
    <row r="133" spans="2:11">
      <c r="B133" s="1"/>
      <c r="C133" s="1"/>
      <c r="D133" s="1"/>
      <c r="E133" s="1"/>
      <c r="F133" s="1"/>
      <c r="G133" s="1"/>
      <c r="H133" s="1"/>
      <c r="I133" s="1"/>
      <c r="J133" s="1"/>
      <c r="K133" s="1"/>
    </row>
    <row r="134" spans="2:11">
      <c r="B134" s="1"/>
      <c r="C134" s="1"/>
      <c r="D134" s="1"/>
      <c r="E134" s="1"/>
      <c r="F134" s="1"/>
      <c r="G134" s="1"/>
      <c r="H134" s="1"/>
      <c r="I134" s="1"/>
      <c r="J134" s="1"/>
      <c r="K134" s="1"/>
    </row>
    <row r="135" spans="2:11">
      <c r="B135" s="1"/>
      <c r="C135" s="1"/>
      <c r="D135" s="1"/>
      <c r="E135" s="1"/>
      <c r="F135" s="1"/>
      <c r="G135" s="1"/>
      <c r="H135" s="1"/>
      <c r="I135" s="1"/>
      <c r="J135" s="1"/>
      <c r="K135" s="1"/>
    </row>
    <row r="136" spans="2:11">
      <c r="B136" s="1"/>
      <c r="C136" s="1"/>
      <c r="D136" s="1"/>
      <c r="E136" s="1"/>
      <c r="F136" s="1"/>
      <c r="G136" s="1"/>
      <c r="H136" s="1"/>
      <c r="I136" s="1"/>
      <c r="J136" s="1"/>
      <c r="K136" s="1"/>
    </row>
    <row r="137" spans="2:11">
      <c r="B137" s="1"/>
      <c r="C137" s="1"/>
      <c r="D137" s="1"/>
      <c r="E137" s="1"/>
      <c r="F137" s="1"/>
      <c r="G137" s="1"/>
      <c r="H137" s="1"/>
      <c r="I137" s="1"/>
      <c r="J137" s="1"/>
      <c r="K137" s="1"/>
    </row>
    <row r="138" spans="2:11">
      <c r="B138" s="1"/>
      <c r="C138" s="1"/>
      <c r="D138" s="1"/>
      <c r="E138" s="1"/>
      <c r="F138" s="1"/>
      <c r="G138" s="1"/>
      <c r="H138" s="1"/>
      <c r="I138" s="1"/>
      <c r="J138" s="1"/>
      <c r="K138" s="1"/>
    </row>
    <row r="139" spans="2:11">
      <c r="B139" s="1"/>
      <c r="C139" s="1"/>
      <c r="D139" s="1"/>
      <c r="E139" s="1"/>
      <c r="F139" s="1"/>
      <c r="G139" s="1"/>
      <c r="H139" s="1"/>
      <c r="I139" s="1"/>
      <c r="J139" s="1"/>
      <c r="K139" s="1"/>
    </row>
    <row r="140" spans="2:11">
      <c r="B140" s="1"/>
      <c r="C140" s="1"/>
      <c r="D140" s="1"/>
      <c r="E140" s="1"/>
      <c r="F140" s="1"/>
      <c r="G140" s="1"/>
      <c r="H140" s="1"/>
      <c r="I140" s="1"/>
      <c r="J140" s="1"/>
      <c r="K140" s="1"/>
    </row>
    <row r="141" spans="2:11">
      <c r="B141" s="1"/>
      <c r="C141" s="1"/>
      <c r="D141" s="1"/>
      <c r="E141" s="1"/>
      <c r="F141" s="1"/>
      <c r="G141" s="1"/>
      <c r="H141" s="1"/>
      <c r="I141" s="1"/>
      <c r="J141" s="1"/>
      <c r="K141" s="1"/>
    </row>
    <row r="142" spans="2:11">
      <c r="B142" s="1"/>
      <c r="C142" s="1"/>
      <c r="D142" s="1"/>
      <c r="E142" s="1"/>
      <c r="F142" s="1"/>
      <c r="G142" s="1"/>
      <c r="H142" s="1"/>
      <c r="I142" s="1"/>
      <c r="J142" s="1"/>
      <c r="K142" s="1"/>
    </row>
    <row r="143" spans="2:11">
      <c r="B143" s="1"/>
      <c r="C143" s="1"/>
      <c r="D143" s="1"/>
      <c r="E143" s="1"/>
      <c r="F143" s="1"/>
      <c r="G143" s="1"/>
      <c r="H143" s="1"/>
      <c r="I143" s="1"/>
      <c r="J143" s="1"/>
      <c r="K143" s="1"/>
    </row>
    <row r="144" spans="2:11">
      <c r="B144" s="1"/>
      <c r="C144" s="1"/>
      <c r="D144" s="1"/>
      <c r="E144" s="1"/>
      <c r="F144" s="1"/>
      <c r="G144" s="1"/>
      <c r="H144" s="1"/>
      <c r="I144" s="1"/>
      <c r="J144" s="1"/>
      <c r="K144" s="1"/>
    </row>
    <row r="145" spans="2:11">
      <c r="B145" s="1"/>
      <c r="C145" s="1"/>
      <c r="D145" s="1"/>
      <c r="E145" s="1"/>
      <c r="F145" s="1"/>
      <c r="G145" s="1"/>
      <c r="H145" s="1"/>
      <c r="I145" s="1"/>
      <c r="J145" s="1"/>
      <c r="K145" s="1"/>
    </row>
    <row r="146" spans="2:11">
      <c r="B146" s="1"/>
      <c r="C146" s="1"/>
      <c r="D146" s="1"/>
      <c r="E146" s="1"/>
      <c r="F146" s="1"/>
      <c r="G146" s="1"/>
      <c r="H146" s="1"/>
      <c r="I146" s="1"/>
      <c r="J146" s="1"/>
      <c r="K146" s="1"/>
    </row>
    <row r="147" spans="2:11">
      <c r="B147" s="1"/>
      <c r="C147" s="1"/>
      <c r="D147" s="1"/>
      <c r="E147" s="1"/>
      <c r="F147" s="1"/>
      <c r="G147" s="1"/>
      <c r="H147" s="1"/>
      <c r="I147" s="1"/>
      <c r="J147" s="1"/>
      <c r="K147" s="1"/>
    </row>
    <row r="148" spans="2:11">
      <c r="B148" s="1"/>
      <c r="C148" s="1"/>
      <c r="D148" s="1"/>
      <c r="E148" s="1"/>
      <c r="F148" s="1"/>
      <c r="G148" s="1"/>
      <c r="H148" s="1"/>
      <c r="I148" s="1"/>
      <c r="J148" s="1"/>
      <c r="K148" s="1"/>
    </row>
    <row r="149" spans="2:11">
      <c r="B149" s="1"/>
      <c r="C149" s="1"/>
      <c r="D149" s="1"/>
      <c r="E149" s="1"/>
      <c r="F149" s="1"/>
      <c r="G149" s="1"/>
      <c r="H149" s="1"/>
      <c r="I149" s="1"/>
      <c r="J149" s="1"/>
      <c r="K149" s="1"/>
    </row>
    <row r="150" spans="2:11">
      <c r="B150" s="1"/>
      <c r="C150" s="1"/>
      <c r="D150" s="1"/>
      <c r="E150" s="1"/>
      <c r="F150" s="1"/>
      <c r="G150" s="1"/>
      <c r="H150" s="1"/>
      <c r="I150" s="1"/>
      <c r="J150" s="1"/>
      <c r="K150" s="1"/>
    </row>
    <row r="151" spans="2:11">
      <c r="B151" s="1"/>
      <c r="C151" s="1"/>
      <c r="D151" s="1"/>
      <c r="E151" s="1"/>
      <c r="F151" s="1"/>
      <c r="G151" s="1"/>
      <c r="H151" s="1"/>
      <c r="I151" s="1"/>
      <c r="J151" s="1"/>
      <c r="K151" s="1"/>
    </row>
    <row r="152" spans="2:11">
      <c r="B152" s="1"/>
      <c r="C152" s="1"/>
      <c r="D152" s="1"/>
      <c r="E152" s="1"/>
      <c r="F152" s="1"/>
      <c r="G152" s="1"/>
      <c r="H152" s="1"/>
      <c r="I152" s="1"/>
      <c r="J152" s="1"/>
      <c r="K152" s="1"/>
    </row>
    <row r="153" spans="2:11">
      <c r="B153" s="1"/>
      <c r="C153" s="1"/>
      <c r="D153" s="1"/>
      <c r="E153" s="1"/>
      <c r="F153" s="1"/>
      <c r="G153" s="1"/>
      <c r="H153" s="1"/>
      <c r="I153" s="1"/>
      <c r="J153" s="1"/>
      <c r="K153" s="1"/>
    </row>
    <row r="154" spans="2:11">
      <c r="B154" s="1"/>
      <c r="C154" s="1"/>
      <c r="D154" s="1"/>
      <c r="E154" s="1"/>
      <c r="F154" s="1"/>
      <c r="G154" s="1"/>
      <c r="H154" s="1"/>
      <c r="I154" s="1"/>
      <c r="J154" s="1"/>
      <c r="K154" s="1"/>
    </row>
    <row r="155" spans="2:11">
      <c r="B155" s="1"/>
      <c r="C155" s="1"/>
      <c r="D155" s="1"/>
      <c r="E155" s="1"/>
      <c r="F155" s="1"/>
      <c r="G155" s="1"/>
      <c r="H155" s="1"/>
      <c r="I155" s="1"/>
      <c r="J155" s="1"/>
      <c r="K155" s="1"/>
    </row>
  </sheetData>
  <mergeCells count="9">
    <mergeCell ref="L32:N32"/>
    <mergeCell ref="L33:N36"/>
    <mergeCell ref="L37:N37"/>
    <mergeCell ref="L38:N41"/>
    <mergeCell ref="B2:K2"/>
    <mergeCell ref="B3:K3"/>
    <mergeCell ref="B4:K4"/>
    <mergeCell ref="L26:N26"/>
    <mergeCell ref="L27:N31"/>
  </mergeCells>
  <pageMargins left="0.7" right="0.7" top="0.75" bottom="0.75" header="0.3" footer="0.3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Acumulado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Cuenta Corriente 671</dc:title>
  <dc:subject>Cuenta Corriente 671</dc:subject>
  <dc:creator>2080Sys</dc:creator>
  <dc:description>Cuenta Corriente 671</dc:description>
  <cp:lastModifiedBy>Gabriela Valenzuela</cp:lastModifiedBy>
  <cp:lastPrinted>2016-06-01T19:05:44Z</cp:lastPrinted>
  <dcterms:created xsi:type="dcterms:W3CDTF">2015-05-12T14:42:48Z</dcterms:created>
  <dcterms:modified xsi:type="dcterms:W3CDTF">2016-06-14T03:03:18Z</dcterms:modified>
</cp:coreProperties>
</file>